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firstSheet="10" activeTab="10"/>
  </bookViews>
  <sheets>
    <sheet name="1ПЕР" sheetId="1" r:id="rId1"/>
    <sheet name="2ПЕР" sheetId="2" r:id="rId2"/>
    <sheet name="3ПЕР" sheetId="3" r:id="rId3"/>
    <sheet name="4ПЕР" sheetId="4" r:id="rId4"/>
    <sheet name="5ПЕР" sheetId="5" r:id="rId5"/>
    <sheet name="6ПЕР" sheetId="6" r:id="rId6"/>
    <sheet name="7ПЕР" sheetId="7" r:id="rId7"/>
    <sheet name="8ПЕР" sheetId="8" r:id="rId8"/>
    <sheet name="9ПЕР" sheetId="9" r:id="rId9"/>
    <sheet name="10ПЕР" sheetId="10" r:id="rId10"/>
    <sheet name="АУП" sheetId="11" r:id="rId11"/>
    <sheet name="робітники" sheetId="12" r:id="rId12"/>
  </sheets>
  <definedNames/>
  <calcPr fullCalcOnLoad="1"/>
</workbook>
</file>

<file path=xl/sharedStrings.xml><?xml version="1.0" encoding="utf-8"?>
<sst xmlns="http://schemas.openxmlformats.org/spreadsheetml/2006/main" count="593" uniqueCount="126">
  <si>
    <t>«Затверджую»</t>
  </si>
  <si>
    <t xml:space="preserve">     Штатний розпис</t>
  </si>
  <si>
    <t xml:space="preserve">    КП «Дергачівський комунальник»</t>
  </si>
  <si>
    <t>Міський Голова</t>
  </si>
  <si>
    <t xml:space="preserve"> Лисицький О.В.</t>
  </si>
  <si>
    <t xml:space="preserve">   Начальник</t>
  </si>
  <si>
    <t xml:space="preserve">     КП «Дергачівський комунальник»</t>
  </si>
  <si>
    <t>Ш Т А Т Н И Й      Р О З П И С</t>
  </si>
  <si>
    <t>АУП Працівників КП «Дергачівський комунальник»</t>
  </si>
  <si>
    <t>№ п/п</t>
  </si>
  <si>
    <t>Посада</t>
  </si>
  <si>
    <t>Коефіцієнт співвідношення до мін. з/пл.</t>
  </si>
  <si>
    <t>Платня</t>
  </si>
  <si>
    <t>Надбавка</t>
  </si>
  <si>
    <t>Доплата</t>
  </si>
  <si>
    <t>Всього, грн.</t>
  </si>
  <si>
    <t>Начальник</t>
  </si>
  <si>
    <t>Головний інженер</t>
  </si>
  <si>
    <t>Головний бухгалтер</t>
  </si>
  <si>
    <t>Бухгалтер 1 категорії</t>
  </si>
  <si>
    <t>Касир</t>
  </si>
  <si>
    <t>Начальник ПЕВ</t>
  </si>
  <si>
    <t>Економіст</t>
  </si>
  <si>
    <t>Інженер по ТБ та ПБ</t>
  </si>
  <si>
    <t>Всього по АУП за місяць:</t>
  </si>
  <si>
    <t>Всього за розрахунковий період:</t>
  </si>
  <si>
    <t>Паспортист</t>
  </si>
  <si>
    <t>Майстер по житлу</t>
  </si>
  <si>
    <t>Прораб</t>
  </si>
  <si>
    <t>Всього за місяць:</t>
  </si>
  <si>
    <t>Ітого за місяць:</t>
  </si>
  <si>
    <t>Ітого за розрахунковий період:</t>
  </si>
  <si>
    <t>Начальник відділу ПЕВ</t>
  </si>
  <si>
    <t>КП «Дергачівський комунальник»</t>
  </si>
  <si>
    <t>Карпенко О.Ф.</t>
  </si>
  <si>
    <t>в кількості 12 одиниць, з місячним</t>
  </si>
  <si>
    <t>Чисель-ність, чол..</t>
  </si>
  <si>
    <t>__________________</t>
  </si>
  <si>
    <t>_____________</t>
  </si>
  <si>
    <t xml:space="preserve">при розмірі мінімальної зарплати </t>
  </si>
  <si>
    <t>грн.</t>
  </si>
  <si>
    <t>Пер.</t>
  </si>
  <si>
    <t>на період з</t>
  </si>
  <si>
    <t>по</t>
  </si>
  <si>
    <t>фондом заробітної плати</t>
  </si>
  <si>
    <t>"_______"______________</t>
  </si>
  <si>
    <t>"_______"_________________</t>
  </si>
  <si>
    <t>К.В. Бурдіда</t>
  </si>
  <si>
    <t>Інспектор відділу кадрів</t>
  </si>
  <si>
    <t>Головний економіст</t>
  </si>
  <si>
    <t>в кількості 11 одиниць, з місячним</t>
  </si>
  <si>
    <t>в кількості 7,3 одиниць, з місячним</t>
  </si>
  <si>
    <t>Оклад</t>
  </si>
  <si>
    <t>Юрист</t>
  </si>
  <si>
    <t>АУП працівників КП «Дергачікомунсервіс»</t>
  </si>
  <si>
    <t>КП «Дергачікомунсервіс»</t>
  </si>
  <si>
    <t>Директор</t>
  </si>
  <si>
    <t>Дергачівської міської ради</t>
  </si>
  <si>
    <t>Заступник головного бухгалтера</t>
  </si>
  <si>
    <t>Бухгалтер</t>
  </si>
  <si>
    <t>Інспектор з кадрів</t>
  </si>
  <si>
    <t xml:space="preserve">Інженер </t>
  </si>
  <si>
    <t>І.М.Гринишак</t>
  </si>
  <si>
    <t>Дпректор</t>
  </si>
  <si>
    <t xml:space="preserve">      І.М.Гринишак</t>
  </si>
  <si>
    <t>робітників КП «Дергачікомунсервіс»</t>
  </si>
  <si>
    <t>№п/п</t>
  </si>
  <si>
    <t>Чисельність, чол.</t>
  </si>
  <si>
    <t>Часова тарифна ставка</t>
  </si>
  <si>
    <t>За класність</t>
  </si>
  <si>
    <t>Доплата до мінімальної заробітної плати</t>
  </si>
  <si>
    <t>тарифна ставка</t>
  </si>
  <si>
    <t>Ітого на 1 робітника</t>
  </si>
  <si>
    <t>Всього</t>
  </si>
  <si>
    <t>Оператор КНС</t>
  </si>
  <si>
    <t>Електрогазозварник 5 розряду</t>
  </si>
  <si>
    <t>Слюсар-сантехнік 5 розряду</t>
  </si>
  <si>
    <t>Слюсар-сантехнік 4 розряду</t>
  </si>
  <si>
    <t>Слюсар-сантехнік 3 розряду</t>
  </si>
  <si>
    <t>Електрик 5 розряду</t>
  </si>
  <si>
    <t>Газоелектрозварник 5 розряду</t>
  </si>
  <si>
    <t>Комірник</t>
  </si>
  <si>
    <t>Сторож</t>
  </si>
  <si>
    <t>Двірник</t>
  </si>
  <si>
    <t>Прибиральник</t>
  </si>
  <si>
    <t>Вантажник</t>
  </si>
  <si>
    <t>Водій ЗІЛ сміттєвозу 1 клас</t>
  </si>
  <si>
    <t>Водій ЗІЛ сміттєвозу 2 клас</t>
  </si>
  <si>
    <t>Водій ГАЗ 52</t>
  </si>
  <si>
    <t>Водій автовишки</t>
  </si>
  <si>
    <t>Водій ГАЗ 53</t>
  </si>
  <si>
    <t>Водій бочки</t>
  </si>
  <si>
    <t>Водій газелі</t>
  </si>
  <si>
    <t>Тракторист</t>
  </si>
  <si>
    <t>Ексковаторщик</t>
  </si>
  <si>
    <t>Водій Т16</t>
  </si>
  <si>
    <t>Всього по підприємству за розрахунковий період:</t>
  </si>
  <si>
    <t>* Надбавка за високу профмайстерність надається згідно наказу по підприємству.</t>
  </si>
  <si>
    <t xml:space="preserve">Надбавка </t>
  </si>
  <si>
    <t>За високу профмайстерність *</t>
  </si>
  <si>
    <t xml:space="preserve">                                                   Дергачівської міської ради</t>
  </si>
  <si>
    <t>КП "Дергачікомунсервіс"</t>
  </si>
  <si>
    <t>____________________</t>
  </si>
  <si>
    <t>(Підпис)</t>
  </si>
  <si>
    <t xml:space="preserve">Майстер </t>
  </si>
  <si>
    <t>1. Водопостачання</t>
  </si>
  <si>
    <t>Всоьо за розрахунковий період</t>
  </si>
  <si>
    <t>2. Водовідведення</t>
  </si>
  <si>
    <t>3. Житлове господарство</t>
  </si>
  <si>
    <t>Контролер по воді</t>
  </si>
  <si>
    <t>Водій ГАЗ 3309</t>
  </si>
  <si>
    <t>4. Благоустрій міста</t>
  </si>
  <si>
    <t>5. Загальновиробничі</t>
  </si>
  <si>
    <t>6. Саночистка</t>
  </si>
  <si>
    <t>7. Автотранспорт</t>
  </si>
  <si>
    <t>"Погоджено"</t>
  </si>
  <si>
    <t>Машиніст ВНС</t>
  </si>
  <si>
    <t xml:space="preserve">                                                   "Погоджено"</t>
  </si>
  <si>
    <t>Ліфтер-обхідник</t>
  </si>
  <si>
    <t xml:space="preserve">                                                    ХХІ сесії VІІ скликання</t>
  </si>
  <si>
    <t xml:space="preserve">                                                    рішенням № 10</t>
  </si>
  <si>
    <t>від "31" березня 2017 р.</t>
  </si>
  <si>
    <t>рішенням №10</t>
  </si>
  <si>
    <t>ХХІ сесії VІІ скликання</t>
  </si>
  <si>
    <t>на період з 01 квітня 2017 року по 31 грудня 2017 року</t>
  </si>
  <si>
    <t xml:space="preserve">                                                       від "31" березня 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</si>
</sst>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;@"/>
    <numFmt numFmtId="178" formatCode="[$-F800]dddd\,\ mmmm\ dd\,\ yyyy"/>
    <numFmt numFmtId="179" formatCode="dd/mm/yy;@"/>
    <numFmt numFmtId="180" formatCode="[$-FC22]d\ mmmm\ yyyy&quot; р.&quot;;@"/>
    <numFmt numFmtId="181" formatCode="0.0"/>
    <numFmt numFmtId="182" formatCode="0.0%"/>
    <numFmt numFmtId="183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63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/>
    </xf>
    <xf numFmtId="6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 horizontal="left"/>
      <protection hidden="1"/>
    </xf>
    <xf numFmtId="6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 wrapText="1"/>
      <protection hidden="1"/>
    </xf>
    <xf numFmtId="1" fontId="1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1" fontId="1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vertical="top" wrapText="1"/>
      <protection hidden="1"/>
    </xf>
    <xf numFmtId="1" fontId="1" fillId="0" borderId="20" xfId="0" applyNumberFormat="1" applyFont="1" applyBorder="1" applyAlignment="1" applyProtection="1">
      <alignment horizontal="center" vertic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1" fillId="0" borderId="15" xfId="0" applyNumberFormat="1" applyFont="1" applyBorder="1" applyAlignment="1" applyProtection="1">
      <alignment horizontal="center" vertical="center" wrapText="1"/>
      <protection hidden="1"/>
    </xf>
    <xf numFmtId="1" fontId="1" fillId="0" borderId="26" xfId="0" applyNumberFormat="1" applyFont="1" applyBorder="1" applyAlignment="1" applyProtection="1">
      <alignment horizontal="center" vertical="center" wrapText="1"/>
      <protection hidden="1"/>
    </xf>
    <xf numFmtId="1" fontId="1" fillId="0" borderId="27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 vertical="center" wrapText="1"/>
      <protection hidden="1"/>
    </xf>
    <xf numFmtId="1" fontId="1" fillId="0" borderId="17" xfId="0" applyNumberFormat="1" applyFont="1" applyBorder="1" applyAlignment="1" applyProtection="1">
      <alignment horizontal="center" vertical="center" wrapText="1"/>
      <protection hidden="1"/>
    </xf>
    <xf numFmtId="1" fontId="1" fillId="0" borderId="19" xfId="0" applyNumberFormat="1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0" borderId="30" xfId="0" applyNumberFormat="1" applyFont="1" applyBorder="1" applyAlignment="1" applyProtection="1">
      <alignment horizontal="center" vertical="center" wrapText="1"/>
      <protection hidden="1"/>
    </xf>
    <xf numFmtId="181" fontId="2" fillId="0" borderId="28" xfId="0" applyNumberFormat="1" applyFont="1" applyBorder="1" applyAlignment="1" applyProtection="1">
      <alignment horizontal="center" vertical="center" wrapText="1"/>
      <protection hidden="1"/>
    </xf>
    <xf numFmtId="181" fontId="1" fillId="0" borderId="17" xfId="0" applyNumberFormat="1" applyFont="1" applyBorder="1" applyAlignment="1" applyProtection="1">
      <alignment horizontal="center" vertical="center" wrapText="1"/>
      <protection hidden="1"/>
    </xf>
    <xf numFmtId="18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1" fontId="11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31" xfId="0" applyFont="1" applyFill="1" applyBorder="1" applyAlignment="1" applyProtection="1">
      <alignment horizontal="center" vertical="center" wrapText="1"/>
      <protection hidden="1"/>
    </xf>
    <xf numFmtId="1" fontId="13" fillId="0" borderId="32" xfId="0" applyNumberFormat="1" applyFont="1" applyBorder="1" applyAlignment="1" applyProtection="1">
      <alignment horizontal="right" vertical="center" wrapText="1"/>
      <protection hidden="1"/>
    </xf>
    <xf numFmtId="1" fontId="0" fillId="0" borderId="0" xfId="0" applyNumberFormat="1" applyAlignment="1">
      <alignment horizontal="right"/>
    </xf>
    <xf numFmtId="1" fontId="0" fillId="0" borderId="3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181" fontId="2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vertical="top" wrapText="1"/>
      <protection hidden="1"/>
    </xf>
    <xf numFmtId="0" fontId="1" fillId="0" borderId="29" xfId="0" applyFont="1" applyBorder="1" applyAlignment="1" applyProtection="1">
      <alignment vertical="top" wrapText="1"/>
      <protection hidden="1"/>
    </xf>
    <xf numFmtId="1" fontId="1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181" fontId="1" fillId="0" borderId="22" xfId="0" applyNumberFormat="1" applyFont="1" applyBorder="1" applyAlignment="1" applyProtection="1">
      <alignment horizontal="center" vertical="center" wrapText="1"/>
      <protection hidden="1"/>
    </xf>
    <xf numFmtId="181" fontId="2" fillId="0" borderId="23" xfId="0" applyNumberFormat="1" applyFont="1" applyBorder="1" applyAlignment="1" applyProtection="1">
      <alignment horizontal="center" vertical="center" wrapText="1"/>
      <protection hidden="1"/>
    </xf>
    <xf numFmtId="181" fontId="1" fillId="0" borderId="16" xfId="0" applyNumberFormat="1" applyFont="1" applyBorder="1" applyAlignment="1" applyProtection="1">
      <alignment horizontal="center" vertical="center" wrapText="1"/>
      <protection hidden="1"/>
    </xf>
    <xf numFmtId="181" fontId="2" fillId="0" borderId="18" xfId="0" applyNumberFormat="1" applyFont="1" applyBorder="1" applyAlignment="1" applyProtection="1">
      <alignment horizontal="center" vertical="center" wrapText="1"/>
      <protection hidden="1"/>
    </xf>
    <xf numFmtId="181" fontId="1" fillId="0" borderId="24" xfId="0" applyNumberFormat="1" applyFont="1" applyBorder="1" applyAlignment="1" applyProtection="1">
      <alignment horizontal="center" vertical="center" wrapText="1"/>
      <protection hidden="1"/>
    </xf>
    <xf numFmtId="181" fontId="2" fillId="0" borderId="25" xfId="0" applyNumberFormat="1" applyFont="1" applyBorder="1" applyAlignment="1" applyProtection="1">
      <alignment horizontal="center" vertical="center" wrapText="1"/>
      <protection hidden="1"/>
    </xf>
    <xf numFmtId="181" fontId="2" fillId="0" borderId="14" xfId="0" applyNumberFormat="1" applyFont="1" applyBorder="1" applyAlignment="1" applyProtection="1">
      <alignment horizontal="center" vertical="center" wrapText="1"/>
      <protection hidden="1"/>
    </xf>
    <xf numFmtId="181" fontId="2" fillId="0" borderId="15" xfId="0" applyNumberFormat="1" applyFont="1" applyBorder="1" applyAlignment="1" applyProtection="1">
      <alignment horizontal="center" vertical="center" wrapText="1"/>
      <protection hidden="1"/>
    </xf>
    <xf numFmtId="181" fontId="2" fillId="0" borderId="24" xfId="0" applyNumberFormat="1" applyFont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81" fontId="1" fillId="0" borderId="20" xfId="0" applyNumberFormat="1" applyFont="1" applyBorder="1" applyAlignment="1" applyProtection="1">
      <alignment horizontal="center" vertical="center" wrapText="1"/>
      <protection hidden="1"/>
    </xf>
    <xf numFmtId="181" fontId="2" fillId="0" borderId="21" xfId="0" applyNumberFormat="1" applyFont="1" applyBorder="1" applyAlignment="1" applyProtection="1">
      <alignment horizontal="center" vertical="center" wrapText="1"/>
      <protection hidden="1"/>
    </xf>
    <xf numFmtId="2" fontId="1" fillId="0" borderId="22" xfId="0" applyNumberFormat="1" applyFont="1" applyBorder="1" applyAlignment="1" applyProtection="1">
      <alignment horizontal="center" vertical="center" wrapText="1"/>
      <protection hidden="1"/>
    </xf>
    <xf numFmtId="2" fontId="1" fillId="0" borderId="16" xfId="0" applyNumberFormat="1" applyFont="1" applyBorder="1" applyAlignment="1" applyProtection="1">
      <alignment horizontal="center" vertical="center" wrapText="1"/>
      <protection hidden="1"/>
    </xf>
    <xf numFmtId="2" fontId="1" fillId="0" borderId="20" xfId="0" applyNumberFormat="1" applyFont="1" applyBorder="1" applyAlignment="1" applyProtection="1">
      <alignment horizontal="center" vertical="center" wrapText="1"/>
      <protection hidden="1"/>
    </xf>
    <xf numFmtId="2" fontId="1" fillId="0" borderId="24" xfId="0" applyNumberFormat="1" applyFont="1" applyBorder="1" applyAlignment="1" applyProtection="1">
      <alignment horizontal="center" vertical="center" wrapText="1"/>
      <protection hidden="1"/>
    </xf>
    <xf numFmtId="2" fontId="2" fillId="0" borderId="14" xfId="0" applyNumberFormat="1" applyFont="1" applyBorder="1" applyAlignment="1" applyProtection="1">
      <alignment horizontal="center" vertical="center" wrapText="1"/>
      <protection hidden="1"/>
    </xf>
    <xf numFmtId="2" fontId="2" fillId="0" borderId="24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/>
      <protection hidden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0" fontId="15" fillId="6" borderId="16" xfId="0" applyFont="1" applyFill="1" applyBorder="1" applyAlignment="1">
      <alignment horizontal="center" wrapText="1"/>
    </xf>
    <xf numFmtId="2" fontId="14" fillId="6" borderId="16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wrapText="1"/>
    </xf>
    <xf numFmtId="0" fontId="14" fillId="0" borderId="16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14" fillId="6" borderId="16" xfId="0" applyNumberFormat="1" applyFont="1" applyFill="1" applyBorder="1" applyAlignment="1">
      <alignment horizontal="center"/>
    </xf>
    <xf numFmtId="2" fontId="14" fillId="6" borderId="16" xfId="0" applyNumberFormat="1" applyFon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14" fillId="24" borderId="16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4" fillId="24" borderId="16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6" borderId="16" xfId="0" applyNumberFormat="1" applyFont="1" applyFill="1" applyBorder="1" applyAlignment="1">
      <alignment horizontal="center"/>
    </xf>
    <xf numFmtId="0" fontId="0" fillId="24" borderId="16" xfId="0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vertical="top" wrapText="1"/>
      <protection hidden="1"/>
    </xf>
    <xf numFmtId="0" fontId="2" fillId="0" borderId="33" xfId="0" applyFont="1" applyBorder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34" xfId="0" applyFont="1" applyBorder="1" applyAlignment="1" applyProtection="1">
      <alignment horizontal="left" vertical="top" wrapText="1"/>
      <protection hidden="1"/>
    </xf>
    <xf numFmtId="180" fontId="1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20" xfId="0" applyFont="1" applyBorder="1" applyAlignment="1" applyProtection="1">
      <alignment vertical="top" wrapText="1"/>
      <protection hidden="1"/>
    </xf>
    <xf numFmtId="0" fontId="1" fillId="0" borderId="35" xfId="0" applyFont="1" applyBorder="1" applyAlignment="1" applyProtection="1">
      <alignment vertical="top" wrapText="1"/>
      <protection hidden="1"/>
    </xf>
    <xf numFmtId="0" fontId="1" fillId="0" borderId="14" xfId="0" applyFont="1" applyBorder="1" applyAlignment="1" applyProtection="1">
      <alignment vertical="top" wrapText="1"/>
      <protection hidden="1"/>
    </xf>
    <xf numFmtId="0" fontId="1" fillId="0" borderId="36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vertical="top" wrapText="1"/>
      <protection hidden="1"/>
    </xf>
    <xf numFmtId="0" fontId="1" fillId="0" borderId="34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29" xfId="0" applyFont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horizontal="left" vertical="top" wrapText="1"/>
      <protection hidden="1"/>
    </xf>
    <xf numFmtId="0" fontId="1" fillId="0" borderId="35" xfId="0" applyFont="1" applyBorder="1" applyAlignment="1" applyProtection="1">
      <alignment horizontal="left" vertical="top" wrapText="1"/>
      <protection hidden="1"/>
    </xf>
    <xf numFmtId="0" fontId="2" fillId="0" borderId="28" xfId="0" applyFont="1" applyBorder="1" applyAlignment="1" applyProtection="1">
      <alignment vertical="top" wrapText="1"/>
      <protection hidden="1"/>
    </xf>
    <xf numFmtId="0" fontId="2" fillId="0" borderId="22" xfId="0" applyFont="1" applyBorder="1" applyAlignment="1" applyProtection="1">
      <alignment vertical="top" wrapText="1"/>
      <protection hidden="1"/>
    </xf>
    <xf numFmtId="0" fontId="2" fillId="0" borderId="37" xfId="0" applyFont="1" applyBorder="1" applyAlignment="1" applyProtection="1">
      <alignment vertical="top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vertical="top" wrapText="1"/>
      <protection hidden="1"/>
    </xf>
    <xf numFmtId="0" fontId="1" fillId="0" borderId="26" xfId="0" applyFont="1" applyBorder="1" applyAlignment="1" applyProtection="1">
      <alignment vertical="top" wrapText="1"/>
      <protection hidden="1"/>
    </xf>
    <xf numFmtId="0" fontId="1" fillId="0" borderId="40" xfId="0" applyFont="1" applyBorder="1" applyAlignment="1" applyProtection="1">
      <alignment vertical="top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left" vertical="top" wrapText="1"/>
      <protection hidden="1"/>
    </xf>
    <xf numFmtId="0" fontId="1" fillId="0" borderId="43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0" fontId="2" fillId="0" borderId="36" xfId="0" applyFont="1" applyBorder="1" applyAlignment="1" applyProtection="1">
      <alignment vertical="top" wrapText="1"/>
      <protection hidden="1"/>
    </xf>
    <xf numFmtId="0" fontId="1" fillId="0" borderId="24" xfId="0" applyFont="1" applyBorder="1" applyAlignment="1" applyProtection="1">
      <alignment horizontal="left" vertical="top" wrapText="1"/>
      <protection hidden="1"/>
    </xf>
    <xf numFmtId="0" fontId="0" fillId="0" borderId="45" xfId="0" applyBorder="1" applyAlignment="1">
      <alignment vertical="top" wrapText="1"/>
    </xf>
    <xf numFmtId="0" fontId="0" fillId="0" borderId="43" xfId="0" applyBorder="1" applyAlignment="1">
      <alignment horizontal="left" vertical="top" wrapText="1"/>
    </xf>
    <xf numFmtId="0" fontId="1" fillId="0" borderId="22" xfId="0" applyFont="1" applyBorder="1" applyAlignment="1" applyProtection="1">
      <alignment vertical="top" wrapText="1"/>
      <protection hidden="1"/>
    </xf>
    <xf numFmtId="0" fontId="1" fillId="0" borderId="37" xfId="0" applyFont="1" applyBorder="1" applyAlignment="1" applyProtection="1">
      <alignment vertical="top" wrapText="1"/>
      <protection hidden="1"/>
    </xf>
    <xf numFmtId="2" fontId="15" fillId="6" borderId="34" xfId="0" applyNumberFormat="1" applyFont="1" applyFill="1" applyBorder="1" applyAlignment="1">
      <alignment/>
    </xf>
    <xf numFmtId="0" fontId="15" fillId="6" borderId="43" xfId="0" applyFont="1" applyFill="1" applyBorder="1" applyAlignment="1">
      <alignment/>
    </xf>
    <xf numFmtId="0" fontId="14" fillId="0" borderId="34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43" xfId="0" applyFont="1" applyBorder="1" applyAlignment="1">
      <alignment/>
    </xf>
    <xf numFmtId="2" fontId="14" fillId="0" borderId="34" xfId="0" applyNumberFormat="1" applyFont="1" applyBorder="1" applyAlignment="1">
      <alignment horizontal="center"/>
    </xf>
    <xf numFmtId="2" fontId="15" fillId="24" borderId="34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34" xfId="0" applyNumberFormat="1" applyFont="1" applyBorder="1" applyAlignment="1">
      <alignment wrapText="1"/>
    </xf>
    <xf numFmtId="2" fontId="15" fillId="0" borderId="34" xfId="0" applyNumberFormat="1" applyFont="1" applyFill="1" applyBorder="1" applyAlignment="1">
      <alignment horizontal="center"/>
    </xf>
    <xf numFmtId="0" fontId="0" fillId="0" borderId="34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15" fillId="0" borderId="34" xfId="0" applyFont="1" applyFill="1" applyBorder="1" applyAlignment="1">
      <alignment horizontal="center" wrapText="1"/>
    </xf>
    <xf numFmtId="0" fontId="15" fillId="0" borderId="43" xfId="0" applyFont="1" applyFill="1" applyBorder="1" applyAlignment="1">
      <alignment horizontal="center" wrapText="1"/>
    </xf>
    <xf numFmtId="0" fontId="15" fillId="6" borderId="1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14" fillId="6" borderId="16" xfId="0" applyNumberFormat="1" applyFont="1" applyFill="1" applyBorder="1" applyAlignment="1">
      <alignment/>
    </xf>
    <xf numFmtId="0" fontId="14" fillId="6" borderId="16" xfId="0" applyFont="1" applyFill="1" applyBorder="1" applyAlignment="1">
      <alignment/>
    </xf>
    <xf numFmtId="0" fontId="14" fillId="6" borderId="16" xfId="0" applyNumberFormat="1" applyFont="1" applyFill="1" applyBorder="1" applyAlignment="1">
      <alignment wrapText="1"/>
    </xf>
    <xf numFmtId="0" fontId="14" fillId="6" borderId="16" xfId="0" applyFont="1" applyFill="1" applyBorder="1" applyAlignment="1">
      <alignment wrapText="1"/>
    </xf>
    <xf numFmtId="0" fontId="15" fillId="6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zoomScalePageLayoutView="0" workbookViewId="0" topLeftCell="A15">
      <selection activeCell="G25" sqref="G25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35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J37</f>
        <v>22423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39814</v>
      </c>
      <c r="E16" s="111"/>
      <c r="F16" s="11" t="s">
        <v>43</v>
      </c>
      <c r="G16" s="111">
        <v>39903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605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4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v>2420</v>
      </c>
      <c r="H20" s="18">
        <v>1210</v>
      </c>
      <c r="I20" s="18">
        <v>363</v>
      </c>
      <c r="J20" s="19">
        <f>SUM(G20:I20)*D20</f>
        <v>3993</v>
      </c>
      <c r="K20" s="20">
        <f>ROUND((G16-D16)/30,0)</f>
        <v>3</v>
      </c>
      <c r="N20" s="3"/>
    </row>
    <row r="21" spans="1:11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v>2178</v>
      </c>
      <c r="H21" s="22">
        <v>1089</v>
      </c>
      <c r="I21" s="22"/>
      <c r="J21" s="23">
        <f aca="true" t="shared" si="0" ref="J21:J27">SUM(G21:I21)*D21</f>
        <v>3267</v>
      </c>
      <c r="K21" s="4"/>
    </row>
    <row r="22" spans="1:11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v>2057</v>
      </c>
      <c r="H22" s="22">
        <v>823</v>
      </c>
      <c r="I22" s="22"/>
      <c r="J22" s="23">
        <f t="shared" si="0"/>
        <v>2880</v>
      </c>
      <c r="K22" s="4"/>
    </row>
    <row r="23" spans="1:11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v>1192</v>
      </c>
      <c r="H23" s="22"/>
      <c r="I23" s="22"/>
      <c r="J23" s="23">
        <f t="shared" si="0"/>
        <v>2384</v>
      </c>
      <c r="K23" s="4"/>
    </row>
    <row r="24" spans="1:11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v>908</v>
      </c>
      <c r="H24" s="22"/>
      <c r="I24" s="22">
        <v>272</v>
      </c>
      <c r="J24" s="23">
        <f t="shared" si="0"/>
        <v>1180</v>
      </c>
      <c r="K24" s="4"/>
    </row>
    <row r="25" spans="1:11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v>1755</v>
      </c>
      <c r="H25" s="22">
        <v>877</v>
      </c>
      <c r="I25" s="22"/>
      <c r="J25" s="23">
        <f t="shared" si="0"/>
        <v>2632</v>
      </c>
      <c r="K25" s="4"/>
    </row>
    <row r="26" spans="1:11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v>1192</v>
      </c>
      <c r="H26" s="22"/>
      <c r="I26" s="22"/>
      <c r="J26" s="23">
        <f t="shared" si="0"/>
        <v>1192</v>
      </c>
      <c r="K26" s="4"/>
    </row>
    <row r="27" spans="1:11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v>1192</v>
      </c>
      <c r="H27" s="25"/>
      <c r="I27" s="25"/>
      <c r="J27" s="26">
        <f t="shared" si="0"/>
        <v>1192</v>
      </c>
      <c r="K27" s="4"/>
    </row>
    <row r="28" spans="1:11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12894</v>
      </c>
      <c r="H28" s="27">
        <f>SUM(H20:H27)</f>
        <v>3999</v>
      </c>
      <c r="I28" s="27">
        <f>SUM(I20:I27)</f>
        <v>635</v>
      </c>
      <c r="J28" s="28">
        <f>SUM(J20:J27)</f>
        <v>18720</v>
      </c>
      <c r="K28" s="4"/>
    </row>
    <row r="29" spans="1:11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38682</v>
      </c>
      <c r="H29" s="29">
        <f>H28*K20</f>
        <v>11997</v>
      </c>
      <c r="I29" s="29">
        <f>I28*K20</f>
        <v>1905</v>
      </c>
      <c r="J29" s="30">
        <f>J28*K20</f>
        <v>56160</v>
      </c>
      <c r="K29" s="4"/>
    </row>
    <row r="30" spans="1:11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</row>
    <row r="31" spans="1:11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v>889</v>
      </c>
      <c r="H31" s="22"/>
      <c r="I31" s="22"/>
      <c r="J31" s="23">
        <f>SUM(G31:I31)*D31</f>
        <v>889</v>
      </c>
      <c r="K31" s="4"/>
    </row>
    <row r="32" spans="1:11" ht="15.75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v>1422</v>
      </c>
      <c r="H32" s="22"/>
      <c r="I32" s="22"/>
      <c r="J32" s="23">
        <f>SUM(G32:I32)*D32</f>
        <v>1422</v>
      </c>
      <c r="K32" s="4"/>
    </row>
    <row r="33" spans="1:11" ht="16.5" thickBot="1">
      <c r="A33" s="24">
        <v>11</v>
      </c>
      <c r="B33" s="126" t="s">
        <v>28</v>
      </c>
      <c r="C33" s="127"/>
      <c r="D33" s="39">
        <v>1</v>
      </c>
      <c r="E33" s="138">
        <v>2.3</v>
      </c>
      <c r="F33" s="139"/>
      <c r="G33" s="25">
        <v>1392</v>
      </c>
      <c r="H33" s="25"/>
      <c r="I33" s="25"/>
      <c r="J33" s="26">
        <f>SUM(G33:I33)*D33</f>
        <v>1392</v>
      </c>
      <c r="K33" s="4"/>
    </row>
    <row r="34" spans="1:11" ht="15.75">
      <c r="A34" s="128" t="s">
        <v>29</v>
      </c>
      <c r="B34" s="129"/>
      <c r="C34" s="130"/>
      <c r="D34" s="40">
        <f>SUM(D31:D33)</f>
        <v>3</v>
      </c>
      <c r="E34" s="131"/>
      <c r="F34" s="132"/>
      <c r="G34" s="27">
        <f>SUM(G31:G33)</f>
        <v>3703</v>
      </c>
      <c r="H34" s="27"/>
      <c r="I34" s="27"/>
      <c r="J34" s="28">
        <f>SUM(J31:J33)</f>
        <v>3703</v>
      </c>
      <c r="K34" s="4"/>
    </row>
    <row r="35" spans="1:11" ht="31.5" customHeight="1" thickBot="1">
      <c r="A35" s="125" t="s">
        <v>25</v>
      </c>
      <c r="B35" s="106"/>
      <c r="C35" s="107"/>
      <c r="D35" s="41">
        <f>D34</f>
        <v>3</v>
      </c>
      <c r="E35" s="133"/>
      <c r="F35" s="134"/>
      <c r="G35" s="29">
        <f>G34*K20</f>
        <v>11109</v>
      </c>
      <c r="H35" s="29"/>
      <c r="I35" s="29"/>
      <c r="J35" s="30">
        <f>J34*K20</f>
        <v>11109</v>
      </c>
      <c r="K35" s="4"/>
    </row>
    <row r="36" spans="1:11" ht="14.25" customHeight="1" thickBot="1">
      <c r="A36" s="135"/>
      <c r="B36" s="136"/>
      <c r="C36" s="137"/>
      <c r="D36" s="43"/>
      <c r="E36" s="144"/>
      <c r="F36" s="145"/>
      <c r="G36" s="32"/>
      <c r="H36" s="32"/>
      <c r="I36" s="32"/>
      <c r="J36" s="33"/>
      <c r="K36" s="4"/>
    </row>
    <row r="37" spans="1:11" ht="15.75">
      <c r="A37" s="128" t="s">
        <v>30</v>
      </c>
      <c r="B37" s="129"/>
      <c r="C37" s="130"/>
      <c r="D37" s="40">
        <f>D28+D34</f>
        <v>12</v>
      </c>
      <c r="E37" s="131"/>
      <c r="F37" s="132"/>
      <c r="G37" s="27">
        <f aca="true" t="shared" si="1" ref="G37:J38">G28+G34</f>
        <v>16597</v>
      </c>
      <c r="H37" s="27">
        <f t="shared" si="1"/>
        <v>3999</v>
      </c>
      <c r="I37" s="27">
        <f t="shared" si="1"/>
        <v>635</v>
      </c>
      <c r="J37" s="28">
        <f t="shared" si="1"/>
        <v>22423</v>
      </c>
      <c r="K37" s="4"/>
    </row>
    <row r="38" spans="1:11" ht="31.5" customHeight="1" thickBot="1">
      <c r="A38" s="125" t="s">
        <v>31</v>
      </c>
      <c r="B38" s="106"/>
      <c r="C38" s="107"/>
      <c r="D38" s="41">
        <f>D29+D35</f>
        <v>12</v>
      </c>
      <c r="E38" s="133"/>
      <c r="F38" s="134"/>
      <c r="G38" s="29">
        <f t="shared" si="1"/>
        <v>49791</v>
      </c>
      <c r="H38" s="29">
        <f t="shared" si="1"/>
        <v>11997</v>
      </c>
      <c r="I38" s="29">
        <f t="shared" si="1"/>
        <v>1905</v>
      </c>
      <c r="J38" s="30">
        <f t="shared" si="1"/>
        <v>67269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14" t="s">
        <v>32</v>
      </c>
      <c r="B41" s="114"/>
      <c r="C41" s="114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14" t="s">
        <v>33</v>
      </c>
      <c r="B42" s="114"/>
      <c r="C42" s="114"/>
      <c r="D42" s="114"/>
      <c r="E42" s="35"/>
      <c r="F42" s="35"/>
      <c r="G42" s="4"/>
      <c r="H42" s="112" t="s">
        <v>47</v>
      </c>
      <c r="I42" s="112"/>
      <c r="J42" s="35"/>
      <c r="K42" s="4"/>
    </row>
  </sheetData>
  <sheetProtection/>
  <mergeCells count="62">
    <mergeCell ref="E36:F36"/>
    <mergeCell ref="E37:F37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41:C41"/>
    <mergeCell ref="A42:D42"/>
    <mergeCell ref="E29:F29"/>
    <mergeCell ref="E30:F30"/>
    <mergeCell ref="E31:F31"/>
    <mergeCell ref="E32:F32"/>
    <mergeCell ref="E33:F33"/>
    <mergeCell ref="E38:F38"/>
    <mergeCell ref="E34:F34"/>
    <mergeCell ref="E35:F35"/>
    <mergeCell ref="A38:C38"/>
    <mergeCell ref="F3:J3"/>
    <mergeCell ref="A36:C36"/>
    <mergeCell ref="A37:C37"/>
    <mergeCell ref="A28:C28"/>
    <mergeCell ref="A29:C29"/>
    <mergeCell ref="B22:C22"/>
    <mergeCell ref="A16:C16"/>
    <mergeCell ref="A35:C35"/>
    <mergeCell ref="A30:C30"/>
    <mergeCell ref="B32:C32"/>
    <mergeCell ref="B33:C33"/>
    <mergeCell ref="B31:C31"/>
    <mergeCell ref="A34:C34"/>
    <mergeCell ref="B19:C19"/>
    <mergeCell ref="D16:E16"/>
    <mergeCell ref="B26:C26"/>
    <mergeCell ref="A7:C7"/>
    <mergeCell ref="B25:C25"/>
    <mergeCell ref="A17:F17"/>
    <mergeCell ref="E19:F19"/>
    <mergeCell ref="A1:C1"/>
    <mergeCell ref="A3:C3"/>
    <mergeCell ref="G1:I1"/>
    <mergeCell ref="C5:D5"/>
    <mergeCell ref="A5:B5"/>
    <mergeCell ref="B27:C27"/>
    <mergeCell ref="B20:C20"/>
    <mergeCell ref="B21:C21"/>
    <mergeCell ref="B23:C23"/>
    <mergeCell ref="B24:C24"/>
    <mergeCell ref="G16:I16"/>
    <mergeCell ref="F4:I4"/>
    <mergeCell ref="F2:J2"/>
    <mergeCell ref="G6:I6"/>
    <mergeCell ref="A15:J15"/>
    <mergeCell ref="I9:J9"/>
    <mergeCell ref="F9:H9"/>
    <mergeCell ref="F11:I11"/>
    <mergeCell ref="A14:J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PageLayoutView="0" workbookViewId="0" topLeftCell="A12">
      <selection activeCell="G27" sqref="G27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51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J28</f>
        <v>24342.08198570471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40513</v>
      </c>
      <c r="E16" s="111"/>
      <c r="F16" s="11" t="s">
        <v>43</v>
      </c>
      <c r="G16" s="111">
        <v>40543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922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(G17/9ПЕР!G17)*9ПЕР!G20</f>
        <v>3688.0000000000005</v>
      </c>
      <c r="H20" s="18">
        <f>(G17/9ПЕР!G17)*9ПЕР!H20</f>
        <v>1844.0000000000002</v>
      </c>
      <c r="I20" s="18"/>
      <c r="J20" s="19">
        <f aca="true" t="shared" si="0" ref="J20:J27">SUM(G20:I20)*D20</f>
        <v>5532.000000000001</v>
      </c>
      <c r="K20" s="20">
        <f>ROUND((G16-D16)/30,0)</f>
        <v>1</v>
      </c>
      <c r="L20" s="54">
        <f>G20*D20</f>
        <v>3688.0000000000005</v>
      </c>
      <c r="M20" s="54">
        <f>H20*D20</f>
        <v>1844.0000000000002</v>
      </c>
      <c r="N20" s="54">
        <f>I20*D20</f>
        <v>0</v>
      </c>
    </row>
    <row r="21" spans="1:14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(G17/9ПЕР!G17)*9ПЕР!G21</f>
        <v>3319.2</v>
      </c>
      <c r="H21" s="22">
        <f>(G17/9ПЕР!G17)*9ПЕР!H21</f>
        <v>1659.6</v>
      </c>
      <c r="I21" s="22"/>
      <c r="J21" s="23">
        <f t="shared" si="0"/>
        <v>4978.799999999999</v>
      </c>
      <c r="K21" s="4"/>
      <c r="L21" s="55">
        <f>G21*D21</f>
        <v>3319.2</v>
      </c>
      <c r="M21" s="55">
        <f>H21*D21</f>
        <v>1659.6</v>
      </c>
      <c r="N21" s="55">
        <f>I21*D21</f>
        <v>0</v>
      </c>
    </row>
    <row r="22" spans="1:14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(G17/9ПЕР!G17)*9ПЕР!G22</f>
        <v>3134.8</v>
      </c>
      <c r="H22" s="22">
        <f>(G17/9ПЕР!G17)*9ПЕР!H22</f>
        <v>1254.2247933884296</v>
      </c>
      <c r="I22" s="22"/>
      <c r="J22" s="23">
        <f t="shared" si="0"/>
        <v>4389.024793388429</v>
      </c>
      <c r="K22" s="4"/>
      <c r="L22" s="55">
        <f aca="true" t="shared" si="1" ref="L22:L27">G22*D22</f>
        <v>3134.8</v>
      </c>
      <c r="M22" s="55">
        <f aca="true" t="shared" si="2" ref="M22:M27">H22*D22</f>
        <v>1254.2247933884296</v>
      </c>
      <c r="N22" s="55">
        <f aca="true" t="shared" si="3" ref="N22:N27">I22*D22</f>
        <v>0</v>
      </c>
    </row>
    <row r="23" spans="1:14" ht="31.5" customHeight="1">
      <c r="A23" s="21">
        <v>4</v>
      </c>
      <c r="B23" s="120" t="s">
        <v>19</v>
      </c>
      <c r="C23" s="121"/>
      <c r="D23" s="38">
        <v>1</v>
      </c>
      <c r="E23" s="142">
        <v>1.97</v>
      </c>
      <c r="F23" s="143"/>
      <c r="G23" s="22">
        <f>(G17/9ПЕР!G17)*9ПЕР!G23</f>
        <v>1816.5685950413224</v>
      </c>
      <c r="H23" s="22"/>
      <c r="I23" s="22"/>
      <c r="J23" s="23">
        <f t="shared" si="0"/>
        <v>1816.5685950413224</v>
      </c>
      <c r="K23" s="4"/>
      <c r="L23" s="55">
        <f t="shared" si="1"/>
        <v>1816.5685950413224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(G17/9ПЕР!G17)*9ПЕР!G24</f>
        <v>1383.7619834710742</v>
      </c>
      <c r="H24" s="22"/>
      <c r="I24" s="22"/>
      <c r="J24" s="23">
        <f t="shared" si="0"/>
        <v>1383.7619834710742</v>
      </c>
      <c r="K24" s="4"/>
      <c r="L24" s="55">
        <f t="shared" si="1"/>
        <v>1383.7619834710742</v>
      </c>
      <c r="M24" s="55">
        <f t="shared" si="2"/>
        <v>0</v>
      </c>
      <c r="N24" s="55">
        <f t="shared" si="3"/>
        <v>0</v>
      </c>
    </row>
    <row r="25" spans="1:14" ht="31.5" customHeight="1">
      <c r="A25" s="21">
        <v>6</v>
      </c>
      <c r="B25" s="110" t="s">
        <v>48</v>
      </c>
      <c r="C25" s="148"/>
      <c r="D25" s="45">
        <v>0.3</v>
      </c>
      <c r="E25" s="142"/>
      <c r="F25" s="143"/>
      <c r="G25" s="22">
        <f>(G17/9ПЕР!G17)*9ПЕР!G25</f>
        <v>1380.9234234234234</v>
      </c>
      <c r="H25" s="22"/>
      <c r="I25" s="22"/>
      <c r="J25" s="23">
        <f t="shared" si="0"/>
        <v>414.27702702702703</v>
      </c>
      <c r="K25" s="4"/>
      <c r="L25" s="55">
        <f t="shared" si="1"/>
        <v>414.27702702702703</v>
      </c>
      <c r="M25" s="55">
        <f t="shared" si="2"/>
        <v>0</v>
      </c>
      <c r="N25" s="55">
        <f t="shared" si="3"/>
        <v>0</v>
      </c>
    </row>
    <row r="26" spans="1:14" ht="15.75">
      <c r="A26" s="21">
        <v>7</v>
      </c>
      <c r="B26" s="120" t="s">
        <v>49</v>
      </c>
      <c r="C26" s="121"/>
      <c r="D26" s="38">
        <v>1</v>
      </c>
      <c r="E26" s="142">
        <v>2.9</v>
      </c>
      <c r="F26" s="143"/>
      <c r="G26" s="22">
        <f>(G17/9ПЕР!G17)*9ПЕР!G26</f>
        <v>2674.561983471074</v>
      </c>
      <c r="H26" s="22">
        <f>(G17/9ПЕР!G17)*9ПЕР!H26</f>
        <v>1336.5190082644626</v>
      </c>
      <c r="I26" s="22"/>
      <c r="J26" s="23">
        <f t="shared" si="0"/>
        <v>4011.080991735537</v>
      </c>
      <c r="K26" s="4"/>
      <c r="L26" s="55">
        <f t="shared" si="1"/>
        <v>2674.561983471074</v>
      </c>
      <c r="M26" s="55">
        <f t="shared" si="2"/>
        <v>1336.5190082644626</v>
      </c>
      <c r="N26" s="55">
        <f t="shared" si="3"/>
        <v>0</v>
      </c>
    </row>
    <row r="27" spans="1:14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(G17/9ПЕР!G17)*9ПЕР!G27</f>
        <v>1816.5685950413224</v>
      </c>
      <c r="H27" s="25"/>
      <c r="I27" s="25"/>
      <c r="J27" s="26">
        <f t="shared" si="0"/>
        <v>1816.5685950413224</v>
      </c>
      <c r="K27" s="4"/>
      <c r="L27" s="55">
        <f t="shared" si="1"/>
        <v>1816.5685950413224</v>
      </c>
      <c r="M27" s="55">
        <f t="shared" si="2"/>
        <v>0</v>
      </c>
      <c r="N27" s="55">
        <f t="shared" si="3"/>
        <v>0</v>
      </c>
    </row>
    <row r="28" spans="1:14" ht="15.75">
      <c r="A28" s="128" t="s">
        <v>24</v>
      </c>
      <c r="B28" s="129"/>
      <c r="C28" s="130"/>
      <c r="D28" s="44">
        <f>SUM(D20:D27)</f>
        <v>7.3</v>
      </c>
      <c r="E28" s="131"/>
      <c r="F28" s="132"/>
      <c r="G28" s="27">
        <f>SUM(G20:G27)</f>
        <v>19214.384580448215</v>
      </c>
      <c r="H28" s="27">
        <f>SUM(H20:H27)</f>
        <v>6094.343801652893</v>
      </c>
      <c r="I28" s="27">
        <f>SUM(I20:I27)</f>
        <v>0</v>
      </c>
      <c r="J28" s="28">
        <f>SUM(J20:J27)</f>
        <v>24342.08198570471</v>
      </c>
      <c r="K28" s="4"/>
      <c r="L28" s="56">
        <f>SUM(L20:L27)</f>
        <v>18247.738184051817</v>
      </c>
      <c r="M28" s="56">
        <f>SUM(M20:M27)</f>
        <v>6094.343801652893</v>
      </c>
      <c r="N28" s="56">
        <f>SUM(N20:N27)</f>
        <v>0</v>
      </c>
    </row>
    <row r="29" spans="1:14" ht="31.5" customHeight="1" thickBot="1">
      <c r="A29" s="125" t="s">
        <v>25</v>
      </c>
      <c r="B29" s="106"/>
      <c r="C29" s="107"/>
      <c r="D29" s="46">
        <f>D28</f>
        <v>7.3</v>
      </c>
      <c r="E29" s="133"/>
      <c r="F29" s="134"/>
      <c r="G29" s="29">
        <f>G28*K20</f>
        <v>19214.384580448215</v>
      </c>
      <c r="H29" s="29">
        <f>H28*K20</f>
        <v>6094.343801652893</v>
      </c>
      <c r="I29" s="29">
        <f>I28*K20</f>
        <v>0</v>
      </c>
      <c r="J29" s="30">
        <f>J28*K20</f>
        <v>24342.08198570471</v>
      </c>
      <c r="K29" s="4"/>
      <c r="L29" s="2">
        <f>L28*K20</f>
        <v>18247.738184051817</v>
      </c>
      <c r="M29" s="2">
        <f>M28*K20</f>
        <v>6094.343801652893</v>
      </c>
      <c r="N29" s="2">
        <f>N28*K20</f>
        <v>0</v>
      </c>
    </row>
    <row r="30" spans="1:11" ht="12.75">
      <c r="A30" s="34"/>
      <c r="B30" s="34"/>
      <c r="C30" s="34"/>
      <c r="D30" s="34"/>
      <c r="E30" s="34"/>
      <c r="F30" s="34"/>
      <c r="G30" s="34"/>
      <c r="H30" s="34"/>
      <c r="I30" s="34"/>
      <c r="J30" s="4"/>
      <c r="K30" s="4"/>
    </row>
    <row r="31" spans="1:11" ht="12.7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114" t="s">
        <v>32</v>
      </c>
      <c r="B32" s="114"/>
      <c r="C32" s="114"/>
      <c r="D32" s="35"/>
      <c r="E32" s="35"/>
      <c r="F32" s="35"/>
      <c r="G32" s="35"/>
      <c r="H32" s="35"/>
      <c r="I32" s="35"/>
      <c r="J32" s="35"/>
      <c r="K32" s="4"/>
    </row>
    <row r="33" spans="1:11" ht="15.75">
      <c r="A33" s="114" t="s">
        <v>33</v>
      </c>
      <c r="B33" s="114"/>
      <c r="C33" s="114"/>
      <c r="D33" s="114"/>
      <c r="E33" s="35"/>
      <c r="F33" s="35"/>
      <c r="G33" s="4"/>
      <c r="H33" s="112" t="s">
        <v>47</v>
      </c>
      <c r="I33" s="112"/>
      <c r="J33" s="35"/>
      <c r="K33" s="4"/>
    </row>
  </sheetData>
  <sheetProtection/>
  <mergeCells count="44">
    <mergeCell ref="A1:C1"/>
    <mergeCell ref="A3:C3"/>
    <mergeCell ref="B25:C25"/>
    <mergeCell ref="E25:F25"/>
    <mergeCell ref="B23:C23"/>
    <mergeCell ref="C5:D5"/>
    <mergeCell ref="A5:B5"/>
    <mergeCell ref="A14:J14"/>
    <mergeCell ref="E24:F24"/>
    <mergeCell ref="G1:I1"/>
    <mergeCell ref="F2:J2"/>
    <mergeCell ref="G6:I6"/>
    <mergeCell ref="A15:J15"/>
    <mergeCell ref="I9:J9"/>
    <mergeCell ref="F3:J3"/>
    <mergeCell ref="A7:C7"/>
    <mergeCell ref="F4:I4"/>
    <mergeCell ref="F9:H9"/>
    <mergeCell ref="F11:I11"/>
    <mergeCell ref="A16:C16"/>
    <mergeCell ref="D16:E16"/>
    <mergeCell ref="A17:F17"/>
    <mergeCell ref="B22:C22"/>
    <mergeCell ref="B19:C19"/>
    <mergeCell ref="B20:C20"/>
    <mergeCell ref="B21:C21"/>
    <mergeCell ref="E19:F19"/>
    <mergeCell ref="E23:F23"/>
    <mergeCell ref="A32:C32"/>
    <mergeCell ref="E28:F28"/>
    <mergeCell ref="E29:F29"/>
    <mergeCell ref="E27:F27"/>
    <mergeCell ref="B27:C27"/>
    <mergeCell ref="B24:C24"/>
    <mergeCell ref="E26:F26"/>
    <mergeCell ref="B26:C26"/>
    <mergeCell ref="G16:I16"/>
    <mergeCell ref="A33:D33"/>
    <mergeCell ref="A29:C29"/>
    <mergeCell ref="A28:C28"/>
    <mergeCell ref="H33:I33"/>
    <mergeCell ref="E20:F20"/>
    <mergeCell ref="E21:F21"/>
    <mergeCell ref="E22:F2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zoomScalePageLayoutView="0" workbookViewId="0" topLeftCell="A1">
      <selection activeCell="N31" sqref="N31"/>
    </sheetView>
  </sheetViews>
  <sheetFormatPr defaultColWidth="9.00390625" defaultRowHeight="12.75"/>
  <cols>
    <col min="1" max="1" width="6.75390625" style="0" customWidth="1"/>
    <col min="3" max="3" width="18.875" style="0" customWidth="1"/>
    <col min="4" max="4" width="9.875" style="0" bestFit="1" customWidth="1"/>
    <col min="5" max="5" width="14.375" style="0" customWidth="1"/>
    <col min="6" max="6" width="9.875" style="0" customWidth="1"/>
    <col min="7" max="7" width="8.625" style="0" customWidth="1"/>
    <col min="8" max="8" width="14.625" style="0" customWidth="1"/>
  </cols>
  <sheetData>
    <row r="1" spans="1:8" ht="18" customHeight="1">
      <c r="A1" s="114"/>
      <c r="B1" s="114"/>
      <c r="C1" s="114"/>
      <c r="D1" s="4"/>
      <c r="E1" s="114" t="s">
        <v>115</v>
      </c>
      <c r="F1" s="114"/>
      <c r="G1" s="114"/>
      <c r="H1" s="114"/>
    </row>
    <row r="2" spans="1:8" ht="18.75" customHeight="1">
      <c r="A2" s="4"/>
      <c r="B2" s="4"/>
      <c r="C2" s="4"/>
      <c r="D2" s="4"/>
      <c r="E2" s="114" t="s">
        <v>122</v>
      </c>
      <c r="F2" s="114"/>
      <c r="G2" s="114"/>
      <c r="H2" s="114"/>
    </row>
    <row r="3" spans="1:8" ht="18.75" customHeight="1">
      <c r="A3" s="115"/>
      <c r="B3" s="115"/>
      <c r="C3" s="115"/>
      <c r="D3" s="4"/>
      <c r="E3" s="114" t="s">
        <v>123</v>
      </c>
      <c r="F3" s="114"/>
      <c r="G3" s="114"/>
      <c r="H3" s="114"/>
    </row>
    <row r="4" spans="1:8" ht="18.75" customHeight="1">
      <c r="A4" s="4"/>
      <c r="B4" s="4"/>
      <c r="C4" s="4"/>
      <c r="D4" s="4"/>
      <c r="E4" s="114" t="s">
        <v>57</v>
      </c>
      <c r="F4" s="114"/>
      <c r="G4" s="114"/>
      <c r="H4" s="74"/>
    </row>
    <row r="5" spans="1:8" ht="18.75" customHeight="1">
      <c r="A5" s="115"/>
      <c r="B5" s="122"/>
      <c r="C5" s="112"/>
      <c r="D5" s="112"/>
      <c r="E5" s="84" t="s">
        <v>121</v>
      </c>
      <c r="F5" s="84"/>
      <c r="G5" s="84"/>
      <c r="H5" s="84"/>
    </row>
    <row r="6" spans="1:8" ht="12.75" customHeight="1">
      <c r="A6" s="4"/>
      <c r="B6" s="4"/>
      <c r="C6" s="4"/>
      <c r="D6" s="4"/>
      <c r="E6" s="114"/>
      <c r="F6" s="114"/>
      <c r="G6" s="114"/>
      <c r="H6" s="114"/>
    </row>
    <row r="7" spans="1:8" ht="12" customHeight="1">
      <c r="A7" s="10"/>
      <c r="B7" s="4"/>
      <c r="C7" s="4"/>
      <c r="D7" s="4"/>
      <c r="E7" s="4"/>
      <c r="F7" s="4"/>
      <c r="G7" s="4"/>
      <c r="H7" s="4"/>
    </row>
    <row r="8" spans="1:8" ht="12" customHeight="1">
      <c r="A8" s="10"/>
      <c r="B8" s="4"/>
      <c r="C8" s="4"/>
      <c r="D8" s="4"/>
      <c r="E8" s="4"/>
      <c r="F8" s="4"/>
      <c r="G8" s="4"/>
      <c r="H8" s="4"/>
    </row>
    <row r="9" spans="1:8" ht="18.75">
      <c r="A9" s="113" t="s">
        <v>7</v>
      </c>
      <c r="B9" s="113"/>
      <c r="C9" s="113"/>
      <c r="D9" s="113"/>
      <c r="E9" s="113"/>
      <c r="F9" s="113"/>
      <c r="G9" s="113"/>
      <c r="H9" s="113"/>
    </row>
    <row r="10" spans="1:8" ht="18.75">
      <c r="A10" s="113" t="s">
        <v>54</v>
      </c>
      <c r="B10" s="113"/>
      <c r="C10" s="113"/>
      <c r="D10" s="113"/>
      <c r="E10" s="113"/>
      <c r="F10" s="113"/>
      <c r="G10" s="113"/>
      <c r="H10" s="113"/>
    </row>
    <row r="11" spans="1:8" ht="18.75">
      <c r="A11" s="113" t="s">
        <v>124</v>
      </c>
      <c r="B11" s="113"/>
      <c r="C11" s="113"/>
      <c r="D11" s="113"/>
      <c r="E11" s="113"/>
      <c r="F11" s="113"/>
      <c r="G11" s="113"/>
      <c r="H11" s="113"/>
    </row>
    <row r="12" spans="1:8" ht="18.75">
      <c r="A12" s="113"/>
      <c r="B12" s="113"/>
      <c r="C12" s="113"/>
      <c r="D12" s="113"/>
      <c r="E12" s="113"/>
      <c r="F12" s="113"/>
      <c r="G12" s="113"/>
      <c r="H12" s="113"/>
    </row>
    <row r="13" spans="1:8" ht="19.5" thickBot="1">
      <c r="A13" s="10"/>
      <c r="B13" s="4"/>
      <c r="C13" s="4"/>
      <c r="D13" s="4"/>
      <c r="E13" s="4"/>
      <c r="F13" s="4"/>
      <c r="G13" s="4"/>
      <c r="H13" s="4"/>
    </row>
    <row r="14" spans="1:8" ht="43.5" customHeight="1" thickBot="1">
      <c r="A14" s="13" t="s">
        <v>9</v>
      </c>
      <c r="B14" s="123" t="s">
        <v>10</v>
      </c>
      <c r="C14" s="123"/>
      <c r="D14" s="14" t="s">
        <v>36</v>
      </c>
      <c r="E14" s="14" t="s">
        <v>52</v>
      </c>
      <c r="F14" s="14" t="s">
        <v>13</v>
      </c>
      <c r="G14" s="14" t="s">
        <v>14</v>
      </c>
      <c r="H14" s="15" t="s">
        <v>15</v>
      </c>
    </row>
    <row r="15" spans="1:8" ht="15.75">
      <c r="A15" s="61">
        <v>1</v>
      </c>
      <c r="B15" s="156" t="s">
        <v>56</v>
      </c>
      <c r="C15" s="157"/>
      <c r="D15" s="37">
        <v>1</v>
      </c>
      <c r="E15" s="78">
        <v>11520</v>
      </c>
      <c r="F15" s="65"/>
      <c r="G15" s="65"/>
      <c r="H15" s="66">
        <f aca="true" t="shared" si="0" ref="H15:H26">SUM(E15:G15)*D15</f>
        <v>11520</v>
      </c>
    </row>
    <row r="16" spans="1:8" ht="21.75" customHeight="1">
      <c r="A16" s="21">
        <v>2</v>
      </c>
      <c r="B16" s="120" t="s">
        <v>17</v>
      </c>
      <c r="C16" s="121"/>
      <c r="D16" s="38">
        <v>1</v>
      </c>
      <c r="E16" s="79">
        <v>9216</v>
      </c>
      <c r="F16" s="67"/>
      <c r="G16" s="67"/>
      <c r="H16" s="68">
        <f t="shared" si="0"/>
        <v>9216</v>
      </c>
    </row>
    <row r="17" spans="1:8" ht="21.75" customHeight="1">
      <c r="A17" s="21">
        <v>3</v>
      </c>
      <c r="B17" s="120" t="s">
        <v>18</v>
      </c>
      <c r="C17" s="121"/>
      <c r="D17" s="38">
        <v>1</v>
      </c>
      <c r="E17" s="79">
        <v>10368</v>
      </c>
      <c r="F17" s="67"/>
      <c r="G17" s="67"/>
      <c r="H17" s="68">
        <f t="shared" si="0"/>
        <v>10368</v>
      </c>
    </row>
    <row r="18" spans="1:8" ht="31.5" customHeight="1">
      <c r="A18" s="21">
        <v>4</v>
      </c>
      <c r="B18" s="120" t="s">
        <v>58</v>
      </c>
      <c r="C18" s="121"/>
      <c r="D18" s="38">
        <v>1</v>
      </c>
      <c r="E18" s="79">
        <v>6220.8</v>
      </c>
      <c r="F18" s="67"/>
      <c r="G18" s="67"/>
      <c r="H18" s="68">
        <f t="shared" si="0"/>
        <v>6220.8</v>
      </c>
    </row>
    <row r="19" spans="1:8" ht="20.25" customHeight="1">
      <c r="A19" s="21">
        <v>5</v>
      </c>
      <c r="B19" s="121" t="s">
        <v>59</v>
      </c>
      <c r="C19" s="154"/>
      <c r="D19" s="38">
        <v>3</v>
      </c>
      <c r="E19" s="79">
        <v>4896</v>
      </c>
      <c r="F19" s="67"/>
      <c r="G19" s="67"/>
      <c r="H19" s="68">
        <f t="shared" si="0"/>
        <v>14688</v>
      </c>
    </row>
    <row r="20" spans="1:8" ht="15.75">
      <c r="A20" s="21">
        <v>6</v>
      </c>
      <c r="B20" s="120" t="s">
        <v>20</v>
      </c>
      <c r="C20" s="121"/>
      <c r="D20" s="38">
        <v>1</v>
      </c>
      <c r="E20" s="79">
        <v>3456</v>
      </c>
      <c r="F20" s="67"/>
      <c r="G20" s="67"/>
      <c r="H20" s="68">
        <f t="shared" si="0"/>
        <v>3456</v>
      </c>
    </row>
    <row r="21" spans="1:8" ht="21.75" customHeight="1">
      <c r="A21" s="21">
        <v>7</v>
      </c>
      <c r="B21" s="110" t="s">
        <v>60</v>
      </c>
      <c r="C21" s="148"/>
      <c r="D21" s="64">
        <v>1</v>
      </c>
      <c r="E21" s="79">
        <v>4896</v>
      </c>
      <c r="F21" s="67"/>
      <c r="G21" s="67"/>
      <c r="H21" s="68">
        <f t="shared" si="0"/>
        <v>4896</v>
      </c>
    </row>
    <row r="22" spans="1:8" ht="15.75">
      <c r="A22" s="21">
        <v>8</v>
      </c>
      <c r="B22" s="120" t="s">
        <v>49</v>
      </c>
      <c r="C22" s="121"/>
      <c r="D22" s="38">
        <v>1</v>
      </c>
      <c r="E22" s="79">
        <v>8064</v>
      </c>
      <c r="F22" s="67"/>
      <c r="G22" s="67"/>
      <c r="H22" s="68">
        <f t="shared" si="0"/>
        <v>8064</v>
      </c>
    </row>
    <row r="23" spans="1:8" ht="19.5" customHeight="1">
      <c r="A23" s="21">
        <v>9</v>
      </c>
      <c r="B23" s="120" t="s">
        <v>23</v>
      </c>
      <c r="C23" s="120"/>
      <c r="D23" s="22">
        <v>1</v>
      </c>
      <c r="E23" s="79">
        <v>5184</v>
      </c>
      <c r="F23" s="67"/>
      <c r="G23" s="67"/>
      <c r="H23" s="68">
        <f t="shared" si="0"/>
        <v>5184</v>
      </c>
    </row>
    <row r="24" spans="1:8" ht="21.75" customHeight="1">
      <c r="A24" s="24">
        <v>10</v>
      </c>
      <c r="B24" s="110" t="s">
        <v>61</v>
      </c>
      <c r="C24" s="149"/>
      <c r="D24" s="25">
        <v>1</v>
      </c>
      <c r="E24" s="80">
        <v>5184</v>
      </c>
      <c r="F24" s="76"/>
      <c r="G24" s="76"/>
      <c r="H24" s="77">
        <f t="shared" si="0"/>
        <v>5184</v>
      </c>
    </row>
    <row r="25" spans="1:8" ht="21.75" customHeight="1">
      <c r="A25" s="24">
        <v>11</v>
      </c>
      <c r="B25" s="110" t="s">
        <v>104</v>
      </c>
      <c r="C25" s="155"/>
      <c r="D25" s="25">
        <v>2</v>
      </c>
      <c r="E25" s="80">
        <v>5184</v>
      </c>
      <c r="F25" s="76"/>
      <c r="G25" s="76"/>
      <c r="H25" s="77">
        <f t="shared" si="0"/>
        <v>10368</v>
      </c>
    </row>
    <row r="26" spans="1:8" ht="21.75" customHeight="1" thickBot="1">
      <c r="A26" s="62">
        <v>12</v>
      </c>
      <c r="B26" s="153" t="s">
        <v>53</v>
      </c>
      <c r="C26" s="153"/>
      <c r="D26" s="63">
        <v>2</v>
      </c>
      <c r="E26" s="81">
        <v>5184</v>
      </c>
      <c r="F26" s="69"/>
      <c r="G26" s="69"/>
      <c r="H26" s="70">
        <f t="shared" si="0"/>
        <v>10368</v>
      </c>
    </row>
    <row r="27" spans="1:8" ht="15.75">
      <c r="A27" s="150" t="s">
        <v>24</v>
      </c>
      <c r="B27" s="151"/>
      <c r="C27" s="152"/>
      <c r="D27" s="60">
        <f>SUM(D15:D26)</f>
        <v>16</v>
      </c>
      <c r="E27" s="82">
        <f>SUM(E15:E26)</f>
        <v>79372.8</v>
      </c>
      <c r="F27" s="71">
        <f>SUM(F15:F26)</f>
        <v>0</v>
      </c>
      <c r="G27" s="71">
        <f>SUM(G15:G23)</f>
        <v>0</v>
      </c>
      <c r="H27" s="72">
        <f>SUM(H15:H26)</f>
        <v>99532.8</v>
      </c>
    </row>
    <row r="28" spans="1:8" ht="31.5" customHeight="1" thickBot="1">
      <c r="A28" s="125" t="s">
        <v>25</v>
      </c>
      <c r="B28" s="106"/>
      <c r="C28" s="107"/>
      <c r="D28" s="46">
        <f>D27</f>
        <v>16</v>
      </c>
      <c r="E28" s="83">
        <f>E27*12</f>
        <v>952473.6000000001</v>
      </c>
      <c r="F28" s="73">
        <f>F27*11</f>
        <v>0</v>
      </c>
      <c r="G28" s="73">
        <f>G27*12</f>
        <v>0</v>
      </c>
      <c r="H28" s="70">
        <f>H27*12</f>
        <v>1194393.6</v>
      </c>
    </row>
    <row r="29" spans="1:8" ht="12.75">
      <c r="A29" s="34"/>
      <c r="B29" s="34"/>
      <c r="C29" s="34"/>
      <c r="D29" s="34"/>
      <c r="E29" s="34"/>
      <c r="F29" s="34"/>
      <c r="G29" s="34"/>
      <c r="H29" s="4"/>
    </row>
    <row r="30" spans="1:8" ht="12.75" customHeight="1">
      <c r="A30" s="10"/>
      <c r="B30" s="4"/>
      <c r="C30" s="4"/>
      <c r="D30" s="4"/>
      <c r="E30" s="4"/>
      <c r="F30" s="4"/>
      <c r="G30" s="4"/>
      <c r="H30" s="4"/>
    </row>
    <row r="31" spans="1:8" ht="15.75">
      <c r="A31" s="114" t="s">
        <v>63</v>
      </c>
      <c r="B31" s="114"/>
      <c r="C31" s="114"/>
      <c r="D31" s="35"/>
      <c r="E31" s="35"/>
      <c r="F31" s="35"/>
      <c r="G31" s="35"/>
      <c r="H31" s="35"/>
    </row>
    <row r="32" spans="1:8" ht="15.75">
      <c r="A32" s="114" t="s">
        <v>55</v>
      </c>
      <c r="B32" s="114"/>
      <c r="C32" s="114"/>
      <c r="D32" s="114"/>
      <c r="E32" s="4"/>
      <c r="F32" s="59" t="s">
        <v>64</v>
      </c>
      <c r="G32" s="59"/>
      <c r="H32" s="75"/>
    </row>
  </sheetData>
  <sheetProtection/>
  <mergeCells count="30">
    <mergeCell ref="A31:C31"/>
    <mergeCell ref="B16:C16"/>
    <mergeCell ref="A1:C1"/>
    <mergeCell ref="B19:C19"/>
    <mergeCell ref="B25:C25"/>
    <mergeCell ref="B14:C14"/>
    <mergeCell ref="B20:C20"/>
    <mergeCell ref="A12:H12"/>
    <mergeCell ref="E2:H2"/>
    <mergeCell ref="A10:H10"/>
    <mergeCell ref="A3:C3"/>
    <mergeCell ref="B22:C22"/>
    <mergeCell ref="B21:C21"/>
    <mergeCell ref="B18:C18"/>
    <mergeCell ref="B17:C17"/>
    <mergeCell ref="C5:D5"/>
    <mergeCell ref="A5:B5"/>
    <mergeCell ref="A11:H11"/>
    <mergeCell ref="A9:H9"/>
    <mergeCell ref="B15:C15"/>
    <mergeCell ref="E1:H1"/>
    <mergeCell ref="E6:H6"/>
    <mergeCell ref="B24:C24"/>
    <mergeCell ref="A32:D32"/>
    <mergeCell ref="A28:C28"/>
    <mergeCell ref="A27:C27"/>
    <mergeCell ref="B23:C23"/>
    <mergeCell ref="B26:C26"/>
    <mergeCell ref="E3:H3"/>
    <mergeCell ref="E4:G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8" sqref="A8:I8"/>
    </sheetView>
  </sheetViews>
  <sheetFormatPr defaultColWidth="9.00390625" defaultRowHeight="12.75"/>
  <cols>
    <col min="1" max="1" width="3.125" style="0" customWidth="1"/>
    <col min="2" max="2" width="28.625" style="0" customWidth="1"/>
    <col min="4" max="4" width="9.625" style="0" bestFit="1" customWidth="1"/>
    <col min="5" max="5" width="10.375" style="0" customWidth="1"/>
    <col min="6" max="6" width="11.875" style="0" customWidth="1"/>
    <col min="7" max="7" width="11.375" style="0" customWidth="1"/>
    <col min="8" max="8" width="10.875" style="0" customWidth="1"/>
    <col min="9" max="9" width="11.125" style="0" customWidth="1"/>
    <col min="10" max="10" width="12.00390625" style="0" customWidth="1"/>
    <col min="11" max="11" width="11.625" style="0" customWidth="1"/>
  </cols>
  <sheetData>
    <row r="1" spans="1:9" ht="18" customHeight="1">
      <c r="A1" s="114"/>
      <c r="B1" s="114"/>
      <c r="C1" s="114"/>
      <c r="D1" s="4"/>
      <c r="E1" s="114" t="s">
        <v>117</v>
      </c>
      <c r="F1" s="114"/>
      <c r="G1" s="114"/>
      <c r="H1" s="114"/>
      <c r="I1" s="114"/>
    </row>
    <row r="2" spans="1:9" ht="18.75" customHeight="1">
      <c r="A2" s="4"/>
      <c r="B2" s="4"/>
      <c r="C2" s="4"/>
      <c r="D2" s="4"/>
      <c r="E2" s="114" t="s">
        <v>120</v>
      </c>
      <c r="F2" s="114"/>
      <c r="G2" s="114"/>
      <c r="H2" s="114"/>
      <c r="I2" s="114"/>
    </row>
    <row r="3" spans="1:11" ht="18.75" customHeight="1">
      <c r="A3" s="115"/>
      <c r="B3" s="115"/>
      <c r="C3" s="115"/>
      <c r="D3" s="4"/>
      <c r="E3" s="114" t="s">
        <v>119</v>
      </c>
      <c r="F3" s="114"/>
      <c r="G3" s="114"/>
      <c r="H3" s="114"/>
      <c r="I3" s="114"/>
      <c r="J3" s="174"/>
      <c r="K3" s="174"/>
    </row>
    <row r="4" spans="1:11" ht="18.75" customHeight="1">
      <c r="A4" s="4"/>
      <c r="B4" s="4"/>
      <c r="C4" s="4"/>
      <c r="D4" s="4"/>
      <c r="E4" s="114" t="s">
        <v>100</v>
      </c>
      <c r="F4" s="114"/>
      <c r="G4" s="114"/>
      <c r="H4" s="114"/>
      <c r="I4" s="174"/>
      <c r="J4" s="174"/>
      <c r="K4" s="174"/>
    </row>
    <row r="5" spans="1:11" ht="18.75" customHeight="1">
      <c r="A5" s="115"/>
      <c r="B5" s="122"/>
      <c r="C5" s="112"/>
      <c r="D5" s="112"/>
      <c r="E5" s="175" t="s">
        <v>125</v>
      </c>
      <c r="F5" s="174"/>
      <c r="G5" s="174"/>
      <c r="H5" s="174"/>
      <c r="I5" s="174"/>
      <c r="J5" s="174"/>
      <c r="K5" s="174"/>
    </row>
    <row r="6" spans="1:9" ht="10.5" customHeight="1">
      <c r="A6" s="10"/>
      <c r="B6" s="4"/>
      <c r="C6" s="4"/>
      <c r="D6" s="4"/>
      <c r="E6" s="4"/>
      <c r="F6" s="4"/>
      <c r="G6" s="4"/>
      <c r="H6" s="4"/>
      <c r="I6" s="4"/>
    </row>
    <row r="7" spans="1:9" ht="12" customHeight="1" hidden="1">
      <c r="A7" s="10"/>
      <c r="B7" s="4"/>
      <c r="C7" s="4"/>
      <c r="D7" s="4"/>
      <c r="E7" s="4"/>
      <c r="F7" s="4"/>
      <c r="G7" s="4"/>
      <c r="H7" s="4"/>
      <c r="I7" s="4"/>
    </row>
    <row r="8" spans="1:9" ht="18.75">
      <c r="A8" s="113" t="s">
        <v>7</v>
      </c>
      <c r="B8" s="113"/>
      <c r="C8" s="113"/>
      <c r="D8" s="113"/>
      <c r="E8" s="113"/>
      <c r="F8" s="113"/>
      <c r="G8" s="113"/>
      <c r="H8" s="113"/>
      <c r="I8" s="113"/>
    </row>
    <row r="9" spans="1:9" ht="18.75">
      <c r="A9" s="113" t="s">
        <v>65</v>
      </c>
      <c r="B9" s="113"/>
      <c r="C9" s="113"/>
      <c r="D9" s="113"/>
      <c r="E9" s="113"/>
      <c r="F9" s="113"/>
      <c r="G9" s="113"/>
      <c r="H9" s="113"/>
      <c r="I9" s="113"/>
    </row>
    <row r="10" spans="1:9" ht="18.75">
      <c r="A10" s="113" t="s">
        <v>124</v>
      </c>
      <c r="B10" s="113"/>
      <c r="C10" s="113"/>
      <c r="D10" s="113"/>
      <c r="E10" s="113"/>
      <c r="F10" s="113"/>
      <c r="G10" s="113"/>
      <c r="H10" s="113"/>
      <c r="I10" s="113"/>
    </row>
    <row r="11" spans="1:9" ht="18.7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11" ht="17.25" customHeight="1">
      <c r="A12" s="173" t="s">
        <v>66</v>
      </c>
      <c r="B12" s="173" t="s">
        <v>10</v>
      </c>
      <c r="C12" s="173" t="s">
        <v>67</v>
      </c>
      <c r="D12" s="180" t="s">
        <v>52</v>
      </c>
      <c r="E12" s="173" t="s">
        <v>68</v>
      </c>
      <c r="F12" s="173" t="s">
        <v>71</v>
      </c>
      <c r="G12" s="180" t="s">
        <v>98</v>
      </c>
      <c r="H12" s="180"/>
      <c r="I12" s="173" t="s">
        <v>70</v>
      </c>
      <c r="J12" s="173" t="s">
        <v>72</v>
      </c>
      <c r="K12" s="173" t="s">
        <v>73</v>
      </c>
    </row>
    <row r="13" spans="1:11" ht="63" customHeight="1">
      <c r="A13" s="173"/>
      <c r="B13" s="173"/>
      <c r="C13" s="180"/>
      <c r="D13" s="180"/>
      <c r="E13" s="180"/>
      <c r="F13" s="173"/>
      <c r="G13" s="89" t="s">
        <v>99</v>
      </c>
      <c r="H13" s="89" t="s">
        <v>69</v>
      </c>
      <c r="I13" s="173"/>
      <c r="J13" s="173"/>
      <c r="K13" s="173"/>
    </row>
    <row r="14" spans="1:11" ht="25.5" customHeight="1">
      <c r="A14" s="171" t="s">
        <v>105</v>
      </c>
      <c r="B14" s="172"/>
      <c r="C14" s="92"/>
      <c r="D14" s="92"/>
      <c r="E14" s="92"/>
      <c r="F14" s="93"/>
      <c r="G14" s="93"/>
      <c r="H14" s="93"/>
      <c r="I14" s="93"/>
      <c r="J14" s="93"/>
      <c r="K14" s="93"/>
    </row>
    <row r="15" spans="1:12" ht="12.75">
      <c r="A15" s="170" t="s">
        <v>116</v>
      </c>
      <c r="B15" s="163"/>
      <c r="C15" s="103">
        <v>13</v>
      </c>
      <c r="D15" s="87"/>
      <c r="E15" s="87">
        <v>20.88</v>
      </c>
      <c r="F15" s="87">
        <v>3456</v>
      </c>
      <c r="G15" s="87"/>
      <c r="H15" s="87">
        <v>0</v>
      </c>
      <c r="I15" s="87">
        <v>0</v>
      </c>
      <c r="J15" s="87">
        <f>D15+F15+G15+H15+I15</f>
        <v>3456</v>
      </c>
      <c r="K15" s="87">
        <f>C15*J15</f>
        <v>44928</v>
      </c>
      <c r="L15" s="85"/>
    </row>
    <row r="16" spans="1:12" ht="12.75">
      <c r="A16" s="167" t="s">
        <v>77</v>
      </c>
      <c r="B16" s="163"/>
      <c r="C16" s="103">
        <v>2</v>
      </c>
      <c r="D16" s="87"/>
      <c r="E16" s="87">
        <v>23.49</v>
      </c>
      <c r="F16" s="87">
        <v>3888</v>
      </c>
      <c r="G16" s="87">
        <v>622.08</v>
      </c>
      <c r="H16" s="87"/>
      <c r="I16" s="87"/>
      <c r="J16" s="87">
        <f>D16+F16+G16+H16+I16</f>
        <v>4510.08</v>
      </c>
      <c r="K16" s="87">
        <f>C16*J16</f>
        <v>9020.16</v>
      </c>
      <c r="L16" s="85"/>
    </row>
    <row r="17" spans="1:12" ht="12.75">
      <c r="A17" s="162" t="s">
        <v>109</v>
      </c>
      <c r="B17" s="163"/>
      <c r="C17" s="103">
        <v>3</v>
      </c>
      <c r="D17" s="87">
        <v>3456</v>
      </c>
      <c r="E17" s="87"/>
      <c r="F17" s="87"/>
      <c r="G17" s="87"/>
      <c r="H17" s="87"/>
      <c r="I17" s="87"/>
      <c r="J17" s="87">
        <f>D17+F17+G17+H17+I17</f>
        <v>3456</v>
      </c>
      <c r="K17" s="87">
        <f>C17*J17</f>
        <v>10368</v>
      </c>
      <c r="L17" s="85"/>
    </row>
    <row r="18" spans="1:12" ht="14.25" customHeight="1">
      <c r="A18" s="158" t="s">
        <v>30</v>
      </c>
      <c r="B18" s="159"/>
      <c r="C18" s="96">
        <f>SUM(C15:C17)</f>
        <v>18</v>
      </c>
      <c r="D18" s="97">
        <f>SUM(D15:D17)</f>
        <v>3456</v>
      </c>
      <c r="E18" s="97"/>
      <c r="F18" s="97">
        <f aca="true" t="shared" si="0" ref="F18:K18">SUM(F15:F17)</f>
        <v>7344</v>
      </c>
      <c r="G18" s="97">
        <f t="shared" si="0"/>
        <v>622.08</v>
      </c>
      <c r="H18" s="97">
        <f t="shared" si="0"/>
        <v>0</v>
      </c>
      <c r="I18" s="97">
        <f t="shared" si="0"/>
        <v>0</v>
      </c>
      <c r="J18" s="97">
        <f t="shared" si="0"/>
        <v>11422.08</v>
      </c>
      <c r="K18" s="97">
        <f t="shared" si="0"/>
        <v>64316.16</v>
      </c>
      <c r="L18" s="85"/>
    </row>
    <row r="19" spans="1:12" ht="16.5" customHeight="1">
      <c r="A19" s="158" t="s">
        <v>106</v>
      </c>
      <c r="B19" s="159"/>
      <c r="C19" s="104"/>
      <c r="D19" s="97">
        <f>D18*12</f>
        <v>41472</v>
      </c>
      <c r="E19" s="97"/>
      <c r="F19" s="97">
        <f>F18*12</f>
        <v>88128</v>
      </c>
      <c r="G19" s="97">
        <f>G18*12</f>
        <v>7464.960000000001</v>
      </c>
      <c r="H19" s="98"/>
      <c r="I19" s="98"/>
      <c r="J19" s="98"/>
      <c r="K19" s="98"/>
      <c r="L19" s="85"/>
    </row>
    <row r="20" spans="1:12" s="101" customFormat="1" ht="24.75" customHeight="1">
      <c r="A20" s="165" t="s">
        <v>107</v>
      </c>
      <c r="B20" s="166"/>
      <c r="C20" s="105"/>
      <c r="D20" s="99"/>
      <c r="E20" s="99"/>
      <c r="F20" s="99"/>
      <c r="G20" s="99"/>
      <c r="H20" s="88"/>
      <c r="I20" s="88"/>
      <c r="J20" s="88"/>
      <c r="K20" s="88"/>
      <c r="L20" s="100"/>
    </row>
    <row r="21" spans="1:12" ht="12.75">
      <c r="A21" s="162" t="s">
        <v>74</v>
      </c>
      <c r="B21" s="163"/>
      <c r="C21" s="103">
        <v>4</v>
      </c>
      <c r="D21" s="87"/>
      <c r="E21" s="87">
        <v>20.88</v>
      </c>
      <c r="F21" s="87">
        <v>3456</v>
      </c>
      <c r="G21" s="87"/>
      <c r="H21" s="87"/>
      <c r="I21" s="87"/>
      <c r="J21" s="87">
        <f>D21+F21+G21+H21+I21</f>
        <v>3456</v>
      </c>
      <c r="K21" s="87">
        <f>C21*J21</f>
        <v>13824</v>
      </c>
      <c r="L21" s="85"/>
    </row>
    <row r="22" spans="1:12" ht="12.75">
      <c r="A22" s="167" t="s">
        <v>76</v>
      </c>
      <c r="B22" s="163"/>
      <c r="C22" s="103">
        <v>1</v>
      </c>
      <c r="D22" s="87"/>
      <c r="E22" s="87">
        <v>26.8</v>
      </c>
      <c r="F22" s="87">
        <v>4435.2</v>
      </c>
      <c r="G22" s="87">
        <v>887.04</v>
      </c>
      <c r="H22" s="87"/>
      <c r="I22" s="87"/>
      <c r="J22" s="87">
        <f>D22+F22+G22+H22+I22</f>
        <v>5322.24</v>
      </c>
      <c r="K22" s="87">
        <f>C22*J22</f>
        <v>5322.24</v>
      </c>
      <c r="L22" s="85"/>
    </row>
    <row r="23" spans="1:12" ht="12.75">
      <c r="A23" s="158" t="s">
        <v>30</v>
      </c>
      <c r="B23" s="159"/>
      <c r="C23" s="96">
        <f>SUM(C21:C22)</f>
        <v>5</v>
      </c>
      <c r="D23" s="97"/>
      <c r="E23" s="97"/>
      <c r="F23" s="97">
        <f>SUM(F21:F22)</f>
        <v>7891.2</v>
      </c>
      <c r="G23" s="97">
        <f>SUM(G21:G22)</f>
        <v>887.04</v>
      </c>
      <c r="H23" s="97"/>
      <c r="I23" s="97"/>
      <c r="J23" s="97">
        <f>SUM(J21:J22)</f>
        <v>8778.24</v>
      </c>
      <c r="K23" s="97">
        <f>SUM(K21:K22)</f>
        <v>19146.239999999998</v>
      </c>
      <c r="L23" s="85"/>
    </row>
    <row r="24" spans="1:12" ht="12.75">
      <c r="A24" s="158" t="s">
        <v>106</v>
      </c>
      <c r="B24" s="159"/>
      <c r="C24" s="96"/>
      <c r="D24" s="97"/>
      <c r="E24" s="97"/>
      <c r="F24" s="97">
        <f>F23*12</f>
        <v>94694.4</v>
      </c>
      <c r="G24" s="97">
        <f>G23*12</f>
        <v>10644.48</v>
      </c>
      <c r="H24" s="97"/>
      <c r="I24" s="97"/>
      <c r="J24" s="97">
        <f>J23*12</f>
        <v>105338.88</v>
      </c>
      <c r="K24" s="97">
        <f>K23*12</f>
        <v>229754.87999999998</v>
      </c>
      <c r="L24" s="85"/>
    </row>
    <row r="25" spans="1:12" ht="26.25" customHeight="1">
      <c r="A25" s="168" t="s">
        <v>108</v>
      </c>
      <c r="B25" s="166"/>
      <c r="C25" s="94"/>
      <c r="D25" s="95"/>
      <c r="E25" s="95"/>
      <c r="F25" s="95"/>
      <c r="G25" s="95"/>
      <c r="H25" s="95"/>
      <c r="I25" s="95"/>
      <c r="J25" s="95"/>
      <c r="K25" s="95"/>
      <c r="L25" s="85"/>
    </row>
    <row r="26" spans="1:12" ht="12.75">
      <c r="A26" s="167" t="s">
        <v>78</v>
      </c>
      <c r="B26" s="163"/>
      <c r="C26" s="103">
        <v>7</v>
      </c>
      <c r="D26" s="87"/>
      <c r="E26" s="87">
        <v>20.88</v>
      </c>
      <c r="F26" s="87">
        <v>3456</v>
      </c>
      <c r="G26" s="87">
        <v>414.72</v>
      </c>
      <c r="H26" s="87"/>
      <c r="I26" s="87"/>
      <c r="J26" s="87">
        <f>D26+F26+G26+H26+I26</f>
        <v>3870.7200000000003</v>
      </c>
      <c r="K26" s="87">
        <f>C26*J26</f>
        <v>27095.04</v>
      </c>
      <c r="L26" s="85"/>
    </row>
    <row r="27" spans="1:12" ht="12.75">
      <c r="A27" s="169" t="s">
        <v>79</v>
      </c>
      <c r="B27" s="163"/>
      <c r="C27" s="103">
        <v>2</v>
      </c>
      <c r="D27" s="87">
        <v>4109.95</v>
      </c>
      <c r="E27" s="87"/>
      <c r="F27" s="87"/>
      <c r="G27" s="87">
        <v>821.99</v>
      </c>
      <c r="H27" s="87"/>
      <c r="I27" s="87"/>
      <c r="J27" s="87">
        <v>4931.94</v>
      </c>
      <c r="K27" s="87">
        <v>9863.88</v>
      </c>
      <c r="L27" s="85"/>
    </row>
    <row r="28" spans="1:12" ht="12.75">
      <c r="A28" s="170" t="s">
        <v>118</v>
      </c>
      <c r="B28" s="163"/>
      <c r="C28" s="103">
        <v>4</v>
      </c>
      <c r="D28" s="87">
        <v>1920</v>
      </c>
      <c r="E28" s="87"/>
      <c r="F28" s="87"/>
      <c r="G28" s="87"/>
      <c r="H28" s="87"/>
      <c r="I28" s="87">
        <v>1280</v>
      </c>
      <c r="J28" s="87">
        <f>D28+F28+G28+H28+I28</f>
        <v>3200</v>
      </c>
      <c r="K28" s="87">
        <f>C28*J28</f>
        <v>12800</v>
      </c>
      <c r="L28" s="85"/>
    </row>
    <row r="29" spans="1:12" ht="12.75">
      <c r="A29" s="162" t="s">
        <v>83</v>
      </c>
      <c r="B29" s="163"/>
      <c r="C29" s="103">
        <v>8</v>
      </c>
      <c r="D29" s="87">
        <v>2304</v>
      </c>
      <c r="E29" s="88"/>
      <c r="F29" s="88"/>
      <c r="G29" s="88"/>
      <c r="H29" s="88"/>
      <c r="I29" s="88">
        <v>896</v>
      </c>
      <c r="J29" s="87">
        <f>D29+F29+G29+H29+I29</f>
        <v>3200</v>
      </c>
      <c r="K29" s="87">
        <f>C29*J29</f>
        <v>25600</v>
      </c>
      <c r="L29" s="85"/>
    </row>
    <row r="30" spans="1:12" ht="12.75">
      <c r="A30" s="162" t="s">
        <v>85</v>
      </c>
      <c r="B30" s="163"/>
      <c r="C30" s="103">
        <v>2</v>
      </c>
      <c r="D30" s="87"/>
      <c r="E30" s="88">
        <v>16.13</v>
      </c>
      <c r="F30" s="88">
        <v>2668.8</v>
      </c>
      <c r="G30" s="88"/>
      <c r="H30" s="88"/>
      <c r="I30" s="88">
        <v>531.2</v>
      </c>
      <c r="J30" s="87">
        <f>D30+F30+G30+H30+I30</f>
        <v>3200</v>
      </c>
      <c r="K30" s="87">
        <f>C30*J30</f>
        <v>6400</v>
      </c>
      <c r="L30" s="85"/>
    </row>
    <row r="31" spans="1:12" ht="12.75">
      <c r="A31" s="162" t="s">
        <v>86</v>
      </c>
      <c r="B31" s="163"/>
      <c r="C31" s="103">
        <v>1</v>
      </c>
      <c r="D31" s="87"/>
      <c r="E31" s="87">
        <v>20.98</v>
      </c>
      <c r="F31" s="87">
        <v>3472.9</v>
      </c>
      <c r="G31" s="87"/>
      <c r="H31" s="87">
        <v>868.23</v>
      </c>
      <c r="I31" s="87"/>
      <c r="J31" s="87">
        <f>D31+F31+G31+H31+I31</f>
        <v>4341.13</v>
      </c>
      <c r="K31" s="87">
        <f>C31*J31</f>
        <v>4341.13</v>
      </c>
      <c r="L31" s="85"/>
    </row>
    <row r="32" spans="1:12" ht="12.75">
      <c r="A32" s="162" t="s">
        <v>110</v>
      </c>
      <c r="B32" s="163"/>
      <c r="C32" s="103">
        <v>1</v>
      </c>
      <c r="D32" s="87"/>
      <c r="E32" s="88">
        <v>20.98</v>
      </c>
      <c r="F32" s="88">
        <v>3472.9</v>
      </c>
      <c r="G32" s="88"/>
      <c r="H32" s="88">
        <v>868.23</v>
      </c>
      <c r="I32" s="88"/>
      <c r="J32" s="87">
        <f>D32+F32+G32+H32+I32</f>
        <v>4341.13</v>
      </c>
      <c r="K32" s="87">
        <f>C32*J32</f>
        <v>4341.13</v>
      </c>
      <c r="L32" s="85"/>
    </row>
    <row r="33" spans="1:12" ht="12.75">
      <c r="A33" s="158" t="s">
        <v>30</v>
      </c>
      <c r="B33" s="159"/>
      <c r="C33" s="96">
        <f>SUM(C26:C32)</f>
        <v>25</v>
      </c>
      <c r="D33" s="97">
        <f>SUM(D26:D32)</f>
        <v>8333.95</v>
      </c>
      <c r="E33" s="97"/>
      <c r="F33" s="97">
        <f aca="true" t="shared" si="1" ref="F33:K33">SUM(F26:F32)</f>
        <v>13070.6</v>
      </c>
      <c r="G33" s="97">
        <f t="shared" si="1"/>
        <v>1236.71</v>
      </c>
      <c r="H33" s="97">
        <f t="shared" si="1"/>
        <v>1736.46</v>
      </c>
      <c r="I33" s="97">
        <f t="shared" si="1"/>
        <v>2707.2</v>
      </c>
      <c r="J33" s="97">
        <f t="shared" si="1"/>
        <v>27084.920000000002</v>
      </c>
      <c r="K33" s="97">
        <f t="shared" si="1"/>
        <v>90441.18000000001</v>
      </c>
      <c r="L33" s="85"/>
    </row>
    <row r="34" spans="1:12" ht="16.5" customHeight="1">
      <c r="A34" s="158" t="s">
        <v>106</v>
      </c>
      <c r="B34" s="159"/>
      <c r="C34" s="96"/>
      <c r="D34" s="97">
        <f>D33*12</f>
        <v>100007.40000000001</v>
      </c>
      <c r="E34" s="97"/>
      <c r="F34" s="97">
        <f aca="true" t="shared" si="2" ref="F34:K34">F33*12</f>
        <v>156847.2</v>
      </c>
      <c r="G34" s="97">
        <f t="shared" si="2"/>
        <v>14840.52</v>
      </c>
      <c r="H34" s="97">
        <f t="shared" si="2"/>
        <v>20837.52</v>
      </c>
      <c r="I34" s="97">
        <f t="shared" si="2"/>
        <v>32486.399999999998</v>
      </c>
      <c r="J34" s="97">
        <f t="shared" si="2"/>
        <v>325019.04000000004</v>
      </c>
      <c r="K34" s="97">
        <f t="shared" si="2"/>
        <v>1085294.1600000001</v>
      </c>
      <c r="L34" s="85"/>
    </row>
    <row r="35" spans="1:12" ht="27.75" customHeight="1">
      <c r="A35" s="168" t="s">
        <v>111</v>
      </c>
      <c r="B35" s="166"/>
      <c r="C35" s="94"/>
      <c r="D35" s="95"/>
      <c r="E35" s="95"/>
      <c r="F35" s="95"/>
      <c r="G35" s="95"/>
      <c r="H35" s="95"/>
      <c r="I35" s="95"/>
      <c r="J35" s="95"/>
      <c r="K35" s="95"/>
      <c r="L35" s="85"/>
    </row>
    <row r="36" spans="1:12" ht="19.5" customHeight="1">
      <c r="A36" s="167" t="s">
        <v>79</v>
      </c>
      <c r="B36" s="163"/>
      <c r="C36" s="103">
        <v>2</v>
      </c>
      <c r="D36" s="87">
        <v>4109.95</v>
      </c>
      <c r="E36" s="87"/>
      <c r="F36" s="87"/>
      <c r="G36" s="87">
        <v>821.99</v>
      </c>
      <c r="H36" s="87"/>
      <c r="I36" s="87"/>
      <c r="J36" s="87">
        <f>D36+F36+G36+H36+I36</f>
        <v>4931.94</v>
      </c>
      <c r="K36" s="87">
        <f>C36*J36</f>
        <v>9863.88</v>
      </c>
      <c r="L36" s="85"/>
    </row>
    <row r="37" spans="1:12" ht="19.5" customHeight="1">
      <c r="A37" s="162" t="s">
        <v>84</v>
      </c>
      <c r="B37" s="163"/>
      <c r="C37" s="103">
        <v>6</v>
      </c>
      <c r="D37" s="87">
        <v>1920</v>
      </c>
      <c r="E37" s="88"/>
      <c r="F37" s="88"/>
      <c r="G37" s="88"/>
      <c r="H37" s="88"/>
      <c r="I37" s="88">
        <v>1280</v>
      </c>
      <c r="J37" s="87">
        <f>D37+F37+G37+H37+I37</f>
        <v>3200</v>
      </c>
      <c r="K37" s="87">
        <f>C37*J37</f>
        <v>19200</v>
      </c>
      <c r="L37" s="85"/>
    </row>
    <row r="38" spans="1:12" ht="16.5" customHeight="1">
      <c r="A38" s="158" t="s">
        <v>30</v>
      </c>
      <c r="B38" s="159"/>
      <c r="C38" s="96">
        <f>SUM(C36:C37)</f>
        <v>8</v>
      </c>
      <c r="D38" s="97">
        <f>SUM(D36:D37)</f>
        <v>6029.95</v>
      </c>
      <c r="E38" s="97"/>
      <c r="F38" s="97"/>
      <c r="G38" s="97">
        <f>SUM(G36:G37)</f>
        <v>821.99</v>
      </c>
      <c r="H38" s="97"/>
      <c r="I38" s="97">
        <f>SUM(I36:I37)</f>
        <v>1280</v>
      </c>
      <c r="J38" s="97">
        <f>SUM(J36:J37)</f>
        <v>8131.94</v>
      </c>
      <c r="K38" s="97">
        <f>SUM(K36:K37)</f>
        <v>29063.879999999997</v>
      </c>
      <c r="L38" s="85"/>
    </row>
    <row r="39" spans="1:12" ht="15" customHeight="1">
      <c r="A39" s="158" t="s">
        <v>106</v>
      </c>
      <c r="B39" s="159"/>
      <c r="C39" s="96"/>
      <c r="D39" s="97">
        <f>D38*12</f>
        <v>72359.4</v>
      </c>
      <c r="E39" s="97"/>
      <c r="F39" s="97"/>
      <c r="G39" s="97">
        <f>G38*12</f>
        <v>9863.880000000001</v>
      </c>
      <c r="H39" s="97"/>
      <c r="I39" s="97">
        <f>I38*12</f>
        <v>15360</v>
      </c>
      <c r="J39" s="97">
        <f>J38*12</f>
        <v>97583.28</v>
      </c>
      <c r="K39" s="97">
        <f>K38*12</f>
        <v>348766.55999999994</v>
      </c>
      <c r="L39" s="85"/>
    </row>
    <row r="40" spans="1:12" ht="27" customHeight="1">
      <c r="A40" s="165" t="s">
        <v>112</v>
      </c>
      <c r="B40" s="166"/>
      <c r="C40" s="102"/>
      <c r="D40" s="99"/>
      <c r="E40" s="99"/>
      <c r="F40" s="99"/>
      <c r="G40" s="99"/>
      <c r="H40" s="99"/>
      <c r="I40" s="99"/>
      <c r="J40" s="99"/>
      <c r="K40" s="99"/>
      <c r="L40" s="85"/>
    </row>
    <row r="41" spans="1:12" ht="12.75">
      <c r="A41" s="167" t="s">
        <v>75</v>
      </c>
      <c r="B41" s="163"/>
      <c r="C41" s="103">
        <v>1</v>
      </c>
      <c r="D41" s="87">
        <v>4109.95</v>
      </c>
      <c r="E41" s="87"/>
      <c r="F41" s="87"/>
      <c r="G41" s="87">
        <v>821.99</v>
      </c>
      <c r="H41" s="87"/>
      <c r="I41" s="87"/>
      <c r="J41" s="87">
        <f>D41+F41+G41+H41+I41</f>
        <v>4931.94</v>
      </c>
      <c r="K41" s="87">
        <f>C41*J41</f>
        <v>4931.94</v>
      </c>
      <c r="L41" s="85"/>
    </row>
    <row r="42" spans="1:12" ht="12.75">
      <c r="A42" s="167" t="s">
        <v>80</v>
      </c>
      <c r="B42" s="163"/>
      <c r="C42" s="103">
        <v>1</v>
      </c>
      <c r="D42" s="87">
        <v>4109.95</v>
      </c>
      <c r="E42" s="87"/>
      <c r="F42" s="87"/>
      <c r="G42" s="87">
        <v>821.99</v>
      </c>
      <c r="H42" s="87"/>
      <c r="I42" s="87"/>
      <c r="J42" s="87">
        <f>D42+F42+G42+H42+I42</f>
        <v>4931.94</v>
      </c>
      <c r="K42" s="87">
        <f>C42*J42</f>
        <v>4931.94</v>
      </c>
      <c r="L42" s="85"/>
    </row>
    <row r="43" spans="1:12" ht="12.75">
      <c r="A43" s="162" t="s">
        <v>81</v>
      </c>
      <c r="B43" s="163"/>
      <c r="C43" s="103">
        <v>1</v>
      </c>
      <c r="D43" s="87">
        <v>2304</v>
      </c>
      <c r="E43" s="87"/>
      <c r="F43" s="87"/>
      <c r="G43" s="87"/>
      <c r="H43" s="87"/>
      <c r="I43" s="87">
        <v>896</v>
      </c>
      <c r="J43" s="87">
        <f>D43+F43+G43+H43+I43</f>
        <v>3200</v>
      </c>
      <c r="K43" s="87">
        <f>C43*J43</f>
        <v>3200</v>
      </c>
      <c r="L43" s="85"/>
    </row>
    <row r="44" spans="1:12" ht="12.75">
      <c r="A44" s="162" t="s">
        <v>82</v>
      </c>
      <c r="B44" s="163"/>
      <c r="C44" s="103">
        <v>3</v>
      </c>
      <c r="D44" s="87"/>
      <c r="E44" s="88">
        <v>11.6</v>
      </c>
      <c r="F44" s="88">
        <v>1920</v>
      </c>
      <c r="G44" s="88"/>
      <c r="H44" s="88"/>
      <c r="I44" s="88">
        <v>1280</v>
      </c>
      <c r="J44" s="87">
        <f>D44+F44+G44+H44+I44</f>
        <v>3200</v>
      </c>
      <c r="K44" s="87">
        <f>C44*J44</f>
        <v>9600</v>
      </c>
      <c r="L44" s="85"/>
    </row>
    <row r="45" spans="1:12" ht="12.75">
      <c r="A45" s="158" t="s">
        <v>30</v>
      </c>
      <c r="B45" s="159"/>
      <c r="C45" s="104">
        <f>SUM(C41:C44)</f>
        <v>6</v>
      </c>
      <c r="D45" s="97">
        <f>SUM(D41:D44)</f>
        <v>10523.9</v>
      </c>
      <c r="E45" s="97"/>
      <c r="F45" s="97">
        <f>SUM(F41:F44)</f>
        <v>1920</v>
      </c>
      <c r="G45" s="97">
        <f>SUM(G41:G44)</f>
        <v>1643.98</v>
      </c>
      <c r="H45" s="97"/>
      <c r="I45" s="97">
        <f>SUM(I41:I44)</f>
        <v>2176</v>
      </c>
      <c r="J45" s="97">
        <f>SUM(J41:J44)</f>
        <v>16263.88</v>
      </c>
      <c r="K45" s="97">
        <f>SUM(K41:K44)</f>
        <v>22663.879999999997</v>
      </c>
      <c r="L45" s="85"/>
    </row>
    <row r="46" spans="1:12" ht="12.75">
      <c r="A46" s="158" t="s">
        <v>106</v>
      </c>
      <c r="B46" s="159"/>
      <c r="C46" s="104"/>
      <c r="D46" s="97">
        <f>D45*12</f>
        <v>126286.79999999999</v>
      </c>
      <c r="E46" s="97"/>
      <c r="F46" s="97">
        <f>F45*12</f>
        <v>23040</v>
      </c>
      <c r="G46" s="97">
        <f>G45*12</f>
        <v>19727.760000000002</v>
      </c>
      <c r="H46" s="97"/>
      <c r="I46" s="97">
        <f>I45*12</f>
        <v>26112</v>
      </c>
      <c r="J46" s="97">
        <f>J45*12</f>
        <v>195166.56</v>
      </c>
      <c r="K46" s="97">
        <f>K45*12</f>
        <v>271966.55999999994</v>
      </c>
      <c r="L46" s="85"/>
    </row>
    <row r="47" spans="1:12" ht="25.5" customHeight="1">
      <c r="A47" s="164" t="s">
        <v>113</v>
      </c>
      <c r="B47" s="161"/>
      <c r="C47" s="103"/>
      <c r="D47" s="87"/>
      <c r="E47" s="88"/>
      <c r="F47" s="88"/>
      <c r="G47" s="88"/>
      <c r="H47" s="88"/>
      <c r="I47" s="88"/>
      <c r="J47" s="87"/>
      <c r="K47" s="87"/>
      <c r="L47" s="85"/>
    </row>
    <row r="48" spans="1:12" ht="12.75">
      <c r="A48" s="162" t="s">
        <v>85</v>
      </c>
      <c r="B48" s="163"/>
      <c r="C48" s="103">
        <v>3</v>
      </c>
      <c r="D48" s="87"/>
      <c r="E48" s="88">
        <v>16.13</v>
      </c>
      <c r="F48" s="88">
        <v>2668.8</v>
      </c>
      <c r="G48" s="88"/>
      <c r="H48" s="88"/>
      <c r="I48" s="88">
        <v>531.2</v>
      </c>
      <c r="J48" s="87">
        <f>D48+F48+G48+H48+I48</f>
        <v>3200</v>
      </c>
      <c r="K48" s="87">
        <f>C48*J48</f>
        <v>9600</v>
      </c>
      <c r="L48" s="85"/>
    </row>
    <row r="49" spans="1:12" ht="12.75">
      <c r="A49" s="162" t="s">
        <v>87</v>
      </c>
      <c r="B49" s="163"/>
      <c r="C49" s="103">
        <v>1</v>
      </c>
      <c r="D49" s="87"/>
      <c r="E49" s="87">
        <v>20.98</v>
      </c>
      <c r="F49" s="87">
        <v>3472.9</v>
      </c>
      <c r="G49" s="87"/>
      <c r="H49" s="88">
        <f>F49*10%</f>
        <v>347.29</v>
      </c>
      <c r="I49" s="87"/>
      <c r="J49" s="87">
        <f>D49+F49+G49+H49+I49</f>
        <v>3820.19</v>
      </c>
      <c r="K49" s="87">
        <f>C49*J49</f>
        <v>3820.19</v>
      </c>
      <c r="L49" s="85"/>
    </row>
    <row r="50" spans="1:12" ht="12.75">
      <c r="A50" s="162" t="s">
        <v>90</v>
      </c>
      <c r="B50" s="163"/>
      <c r="C50" s="103">
        <v>1</v>
      </c>
      <c r="D50" s="87"/>
      <c r="E50" s="87">
        <v>19.57</v>
      </c>
      <c r="F50" s="87">
        <v>3239.42</v>
      </c>
      <c r="G50" s="87"/>
      <c r="H50" s="88">
        <f>F50*10%</f>
        <v>323.942</v>
      </c>
      <c r="I50" s="87"/>
      <c r="J50" s="87">
        <f>D50+F50+G50+H50+I50</f>
        <v>3563.362</v>
      </c>
      <c r="K50" s="87">
        <f>C50*J50</f>
        <v>3563.362</v>
      </c>
      <c r="L50" s="85"/>
    </row>
    <row r="51" spans="1:12" ht="12.75">
      <c r="A51" s="162" t="s">
        <v>90</v>
      </c>
      <c r="B51" s="163"/>
      <c r="C51" s="103">
        <v>1</v>
      </c>
      <c r="D51" s="87"/>
      <c r="E51" s="87">
        <v>19.57</v>
      </c>
      <c r="F51" s="87">
        <v>3239.42</v>
      </c>
      <c r="G51" s="87"/>
      <c r="H51" s="88"/>
      <c r="I51" s="87"/>
      <c r="J51" s="87">
        <f>D51+F51+G51+H51+I51</f>
        <v>3239.42</v>
      </c>
      <c r="K51" s="87">
        <f>C51*J51</f>
        <v>3239.42</v>
      </c>
      <c r="L51" s="85"/>
    </row>
    <row r="52" spans="1:12" ht="12.75">
      <c r="A52" s="162" t="s">
        <v>92</v>
      </c>
      <c r="B52" s="163"/>
      <c r="C52" s="103">
        <v>1</v>
      </c>
      <c r="D52" s="87"/>
      <c r="E52" s="87">
        <v>17.68</v>
      </c>
      <c r="F52" s="87">
        <v>2926.85</v>
      </c>
      <c r="G52" s="87"/>
      <c r="H52" s="88">
        <f>F52*10%</f>
        <v>292.685</v>
      </c>
      <c r="I52" s="87"/>
      <c r="J52" s="87">
        <f>D52+F52+G52+H52+I52</f>
        <v>3219.535</v>
      </c>
      <c r="K52" s="87">
        <f>C52*J52</f>
        <v>3219.535</v>
      </c>
      <c r="L52" s="85"/>
    </row>
    <row r="53" spans="1:12" ht="12.75">
      <c r="A53" s="158" t="s">
        <v>30</v>
      </c>
      <c r="B53" s="159"/>
      <c r="C53" s="96">
        <f>SUM(C48:C52)</f>
        <v>7</v>
      </c>
      <c r="D53" s="97"/>
      <c r="E53" s="97"/>
      <c r="F53" s="97">
        <f>SUM(F48:F52)</f>
        <v>15547.390000000001</v>
      </c>
      <c r="G53" s="97"/>
      <c r="H53" s="97">
        <f>SUM(H48:H52)</f>
        <v>963.9169999999999</v>
      </c>
      <c r="I53" s="97">
        <f>SUM(I48:I52)</f>
        <v>531.2</v>
      </c>
      <c r="J53" s="97">
        <f>SUM(J48:J52)</f>
        <v>17042.506999999998</v>
      </c>
      <c r="K53" s="97">
        <f>SUM(K48:K52)</f>
        <v>23442.507</v>
      </c>
      <c r="L53" s="85"/>
    </row>
    <row r="54" spans="1:12" ht="12.75">
      <c r="A54" s="158" t="s">
        <v>106</v>
      </c>
      <c r="B54" s="159"/>
      <c r="C54" s="96"/>
      <c r="D54" s="97"/>
      <c r="E54" s="97"/>
      <c r="F54" s="97">
        <f>F53*12</f>
        <v>186568.68000000002</v>
      </c>
      <c r="G54" s="97"/>
      <c r="H54" s="97">
        <f>H53*12</f>
        <v>11567.003999999999</v>
      </c>
      <c r="I54" s="97">
        <f>I53*12</f>
        <v>6374.400000000001</v>
      </c>
      <c r="J54" s="97">
        <f>J53*12</f>
        <v>204510.08399999997</v>
      </c>
      <c r="K54" s="97">
        <f>K53*12</f>
        <v>281310.08400000003</v>
      </c>
      <c r="L54" s="85"/>
    </row>
    <row r="55" spans="1:12" ht="24.75" customHeight="1">
      <c r="A55" s="160" t="s">
        <v>114</v>
      </c>
      <c r="B55" s="161"/>
      <c r="C55" s="103"/>
      <c r="D55" s="87"/>
      <c r="E55" s="87"/>
      <c r="F55" s="87"/>
      <c r="G55" s="87"/>
      <c r="H55" s="88"/>
      <c r="I55" s="87"/>
      <c r="J55" s="87"/>
      <c r="K55" s="87"/>
      <c r="L55" s="85"/>
    </row>
    <row r="56" spans="1:12" ht="12.75">
      <c r="A56" s="162" t="s">
        <v>88</v>
      </c>
      <c r="B56" s="163"/>
      <c r="C56" s="103">
        <v>1</v>
      </c>
      <c r="D56" s="87"/>
      <c r="E56" s="87">
        <v>17.68</v>
      </c>
      <c r="F56" s="87">
        <v>2926.85</v>
      </c>
      <c r="G56" s="87"/>
      <c r="H56" s="88">
        <f>F56*25%</f>
        <v>731.7125</v>
      </c>
      <c r="I56" s="87"/>
      <c r="J56" s="87">
        <f aca="true" t="shared" si="3" ref="J56:J61">D56+F56+G56+H56+I56</f>
        <v>3658.5625</v>
      </c>
      <c r="K56" s="87">
        <f aca="true" t="shared" si="4" ref="K56:K61">C56*J56</f>
        <v>3658.5625</v>
      </c>
      <c r="L56" s="85"/>
    </row>
    <row r="57" spans="1:12" ht="12.75">
      <c r="A57" s="162" t="s">
        <v>89</v>
      </c>
      <c r="B57" s="163"/>
      <c r="C57" s="103">
        <v>1</v>
      </c>
      <c r="D57" s="87"/>
      <c r="E57" s="87">
        <v>17.63</v>
      </c>
      <c r="F57" s="87">
        <v>2918.4</v>
      </c>
      <c r="G57" s="87"/>
      <c r="H57" s="88">
        <f>F57*10%</f>
        <v>291.84000000000003</v>
      </c>
      <c r="I57" s="87"/>
      <c r="J57" s="87">
        <f t="shared" si="3"/>
        <v>3210.2400000000002</v>
      </c>
      <c r="K57" s="87">
        <f t="shared" si="4"/>
        <v>3210.2400000000002</v>
      </c>
      <c r="L57" s="85"/>
    </row>
    <row r="58" spans="1:12" ht="12.75">
      <c r="A58" s="162" t="s">
        <v>91</v>
      </c>
      <c r="B58" s="163"/>
      <c r="C58" s="103">
        <v>1</v>
      </c>
      <c r="D58" s="87"/>
      <c r="E58" s="87">
        <v>20.1</v>
      </c>
      <c r="F58" s="87">
        <v>3326.98</v>
      </c>
      <c r="G58" s="87"/>
      <c r="H58" s="88">
        <f>F58*25%</f>
        <v>831.745</v>
      </c>
      <c r="I58" s="87"/>
      <c r="J58" s="87">
        <f t="shared" si="3"/>
        <v>4158.725</v>
      </c>
      <c r="K58" s="87">
        <f t="shared" si="4"/>
        <v>4158.725</v>
      </c>
      <c r="L58" s="85"/>
    </row>
    <row r="59" spans="1:12" ht="12.75">
      <c r="A59" s="162" t="s">
        <v>93</v>
      </c>
      <c r="B59" s="163"/>
      <c r="C59" s="103">
        <v>1</v>
      </c>
      <c r="D59" s="87"/>
      <c r="E59" s="87">
        <v>23.8</v>
      </c>
      <c r="F59" s="87">
        <v>3939.84</v>
      </c>
      <c r="G59" s="87"/>
      <c r="H59" s="88">
        <f>F59*25%</f>
        <v>984.96</v>
      </c>
      <c r="I59" s="87"/>
      <c r="J59" s="87">
        <f t="shared" si="3"/>
        <v>4924.8</v>
      </c>
      <c r="K59" s="87">
        <f t="shared" si="4"/>
        <v>4924.8</v>
      </c>
      <c r="L59" s="85"/>
    </row>
    <row r="60" spans="1:12" ht="12.75">
      <c r="A60" s="162" t="s">
        <v>94</v>
      </c>
      <c r="B60" s="163"/>
      <c r="C60" s="103">
        <v>1</v>
      </c>
      <c r="D60" s="87"/>
      <c r="E60" s="87">
        <v>23.8</v>
      </c>
      <c r="F60" s="87">
        <v>3939.84</v>
      </c>
      <c r="G60" s="87"/>
      <c r="H60" s="88">
        <f>F60*25%</f>
        <v>984.96</v>
      </c>
      <c r="I60" s="87"/>
      <c r="J60" s="87">
        <f t="shared" si="3"/>
        <v>4924.8</v>
      </c>
      <c r="K60" s="87">
        <f t="shared" si="4"/>
        <v>4924.8</v>
      </c>
      <c r="L60" s="85"/>
    </row>
    <row r="61" spans="1:12" ht="12.75">
      <c r="A61" s="162" t="s">
        <v>95</v>
      </c>
      <c r="B61" s="163"/>
      <c r="C61" s="103">
        <v>1</v>
      </c>
      <c r="D61" s="87"/>
      <c r="E61" s="87">
        <v>19.04</v>
      </c>
      <c r="F61" s="87">
        <v>3151.87</v>
      </c>
      <c r="G61" s="87"/>
      <c r="H61" s="88">
        <f>F61*25%</f>
        <v>787.9675</v>
      </c>
      <c r="I61" s="87"/>
      <c r="J61" s="87">
        <f t="shared" si="3"/>
        <v>3939.8374999999996</v>
      </c>
      <c r="K61" s="87">
        <f t="shared" si="4"/>
        <v>3939.8374999999996</v>
      </c>
      <c r="L61" s="85"/>
    </row>
    <row r="62" spans="1:12" ht="12.75">
      <c r="A62" s="158" t="s">
        <v>30</v>
      </c>
      <c r="B62" s="159"/>
      <c r="C62" s="96">
        <f>SUM(C56:C61)</f>
        <v>6</v>
      </c>
      <c r="D62" s="97"/>
      <c r="E62" s="97"/>
      <c r="F62" s="97">
        <f>SUM(F56:F61)</f>
        <v>20203.78</v>
      </c>
      <c r="G62" s="97"/>
      <c r="H62" s="97">
        <f>SUM(H56:H61)</f>
        <v>4613.185</v>
      </c>
      <c r="I62" s="97"/>
      <c r="J62" s="97">
        <f>SUM(J56:J61)</f>
        <v>24816.964999999997</v>
      </c>
      <c r="K62" s="97">
        <f>SUM(K56:K61)</f>
        <v>24816.964999999997</v>
      </c>
      <c r="L62" s="85"/>
    </row>
    <row r="63" spans="1:12" ht="17.25" customHeight="1">
      <c r="A63" s="158" t="s">
        <v>106</v>
      </c>
      <c r="B63" s="159"/>
      <c r="C63" s="96"/>
      <c r="D63" s="97"/>
      <c r="E63" s="97"/>
      <c r="F63" s="97">
        <f>F62*12</f>
        <v>242445.36</v>
      </c>
      <c r="G63" s="97"/>
      <c r="H63" s="97">
        <f>H62*12</f>
        <v>55358.22</v>
      </c>
      <c r="I63" s="97"/>
      <c r="J63" s="97">
        <f>J62*12</f>
        <v>297803.57999999996</v>
      </c>
      <c r="K63" s="97">
        <f>K62*12</f>
        <v>297803.57999999996</v>
      </c>
      <c r="L63" s="85"/>
    </row>
    <row r="64" spans="1:12" ht="17.25" customHeight="1">
      <c r="A64" s="176" t="s">
        <v>29</v>
      </c>
      <c r="B64" s="177"/>
      <c r="C64" s="90">
        <f>SUM(C15:C61)</f>
        <v>144</v>
      </c>
      <c r="D64" s="90"/>
      <c r="E64" s="90"/>
      <c r="F64" s="90">
        <f>SUM(F15:F61)</f>
        <v>661028.4399999998</v>
      </c>
      <c r="G64" s="90">
        <f>SUM(G15:G61)</f>
        <v>72965.2</v>
      </c>
      <c r="H64" s="90">
        <f>SUM(H15:H61)</f>
        <v>42418.463</v>
      </c>
      <c r="I64" s="90">
        <f>SUM(I15:I61)</f>
        <v>93721.59999999998</v>
      </c>
      <c r="J64" s="90">
        <f>SUM(J15:J63)</f>
        <v>1452502.488</v>
      </c>
      <c r="K64" s="90">
        <f>SUM(K15:K63)</f>
        <v>3062677.448</v>
      </c>
      <c r="L64" s="85"/>
    </row>
    <row r="65" spans="1:12" ht="26.25" customHeight="1">
      <c r="A65" s="178" t="s">
        <v>96</v>
      </c>
      <c r="B65" s="179"/>
      <c r="C65" s="90">
        <f>C18+C23+C33+C38+C45+C53+C62</f>
        <v>75</v>
      </c>
      <c r="D65" s="90"/>
      <c r="E65" s="90"/>
      <c r="F65" s="90">
        <f aca="true" t="shared" si="5" ref="F65:K65">F64*12</f>
        <v>7932341.2799999975</v>
      </c>
      <c r="G65" s="90">
        <f t="shared" si="5"/>
        <v>875582.3999999999</v>
      </c>
      <c r="H65" s="90">
        <f t="shared" si="5"/>
        <v>509021.55600000004</v>
      </c>
      <c r="I65" s="90">
        <f t="shared" si="5"/>
        <v>1124659.1999999997</v>
      </c>
      <c r="J65" s="90">
        <f t="shared" si="5"/>
        <v>17430029.856</v>
      </c>
      <c r="K65" s="90">
        <f t="shared" si="5"/>
        <v>36752129.376</v>
      </c>
      <c r="L65" s="85"/>
    </row>
    <row r="66" spans="1:12" ht="12.75">
      <c r="A66" s="86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2.75">
      <c r="A67" s="86" t="s">
        <v>97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12.75">
      <c r="A68" s="86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ht="12.75">
      <c r="A69" s="85"/>
      <c r="B69" s="85" t="s">
        <v>56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ht="12.75">
      <c r="A70" s="85"/>
      <c r="B70" s="85" t="s">
        <v>101</v>
      </c>
      <c r="C70" s="85" t="s">
        <v>102</v>
      </c>
      <c r="D70" s="85"/>
      <c r="E70" s="85"/>
      <c r="F70" s="85" t="s">
        <v>62</v>
      </c>
      <c r="G70" s="85"/>
      <c r="H70" s="85"/>
      <c r="I70" s="85"/>
      <c r="J70" s="85"/>
      <c r="K70" s="85"/>
      <c r="L70" s="85"/>
    </row>
    <row r="71" spans="1:12" ht="12.75">
      <c r="A71" s="85"/>
      <c r="B71" s="85"/>
      <c r="C71" s="91" t="s">
        <v>103</v>
      </c>
      <c r="D71" s="85"/>
      <c r="E71" s="85"/>
      <c r="F71" s="85"/>
      <c r="G71" s="85"/>
      <c r="H71" s="85"/>
      <c r="I71" s="85"/>
      <c r="J71" s="85"/>
      <c r="K71" s="85"/>
      <c r="L71" s="85"/>
    </row>
    <row r="72" spans="1:12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</row>
    <row r="73" spans="1:12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1:12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79" spans="1:12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2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1:12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</row>
    <row r="84" spans="1:12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</row>
    <row r="85" spans="1:12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</row>
    <row r="88" spans="1:12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</row>
    <row r="89" spans="1:12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</row>
    <row r="90" spans="1:12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12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</row>
    <row r="92" spans="1:12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</row>
    <row r="93" spans="1:12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</row>
  </sheetData>
  <sheetProtection/>
  <mergeCells count="75">
    <mergeCell ref="A64:B64"/>
    <mergeCell ref="A65:B65"/>
    <mergeCell ref="G12:H12"/>
    <mergeCell ref="A12:A13"/>
    <mergeCell ref="B12:B13"/>
    <mergeCell ref="C12:C13"/>
    <mergeCell ref="D12:D13"/>
    <mergeCell ref="E12:E13"/>
    <mergeCell ref="E4:K4"/>
    <mergeCell ref="E5:K5"/>
    <mergeCell ref="A11:I11"/>
    <mergeCell ref="J12:J13"/>
    <mergeCell ref="K12:K13"/>
    <mergeCell ref="A1:C1"/>
    <mergeCell ref="E1:I1"/>
    <mergeCell ref="E2:I2"/>
    <mergeCell ref="A3:C3"/>
    <mergeCell ref="E3:K3"/>
    <mergeCell ref="I12:I13"/>
    <mergeCell ref="F12:F13"/>
    <mergeCell ref="A20:B20"/>
    <mergeCell ref="A21:B21"/>
    <mergeCell ref="A18:B18"/>
    <mergeCell ref="A19:B19"/>
    <mergeCell ref="A34:B34"/>
    <mergeCell ref="A5:B5"/>
    <mergeCell ref="C5:D5"/>
    <mergeCell ref="A8:I8"/>
    <mergeCell ref="A9:I9"/>
    <mergeCell ref="A10:I10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7:B47"/>
    <mergeCell ref="A48:B48"/>
    <mergeCell ref="A45:B45"/>
    <mergeCell ref="A46:B46"/>
    <mergeCell ref="A58:B58"/>
    <mergeCell ref="A49:B49"/>
    <mergeCell ref="A50:B50"/>
    <mergeCell ref="A51:B51"/>
    <mergeCell ref="A52:B52"/>
    <mergeCell ref="A63:B63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5">
      <selection activeCell="G25" sqref="G25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35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J37</f>
        <v>23164.256198347102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39904</v>
      </c>
      <c r="E16" s="111"/>
      <c r="F16" s="11" t="s">
        <v>43</v>
      </c>
      <c r="G16" s="111">
        <v>39994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625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(G17/1ПЕР!G17)*1ПЕР!G20</f>
        <v>2499.9999999999995</v>
      </c>
      <c r="H20" s="18">
        <f>(G17/1ПЕР!G17)*1ПЕР!H20</f>
        <v>1249.9999999999998</v>
      </c>
      <c r="I20" s="18">
        <f>(G17/1ПЕР!G17)*1ПЕР!I20</f>
        <v>374.99999999999994</v>
      </c>
      <c r="J20" s="19">
        <f aca="true" t="shared" si="0" ref="J20:J27">SUM(G20:I20)*D20</f>
        <v>4124.999999999999</v>
      </c>
      <c r="K20" s="20">
        <f>ROUND((G16-D16)/30,0)</f>
        <v>3</v>
      </c>
    </row>
    <row r="21" spans="1:11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(G17/1ПЕР!G17)*1ПЕР!G21</f>
        <v>2249.9999999999995</v>
      </c>
      <c r="H21" s="22">
        <f>(G17/1ПЕР!G17)*1ПЕР!H21</f>
        <v>1124.9999999999998</v>
      </c>
      <c r="I21" s="22"/>
      <c r="J21" s="23">
        <f t="shared" si="0"/>
        <v>3374.999999999999</v>
      </c>
      <c r="K21" s="4"/>
    </row>
    <row r="22" spans="1:11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(G17/1ПЕР!G17)*1ПЕР!G22</f>
        <v>2125</v>
      </c>
      <c r="H22" s="22">
        <f>(G17/1ПЕР!G17)*1ПЕР!H22</f>
        <v>850.2066115702478</v>
      </c>
      <c r="I22" s="22"/>
      <c r="J22" s="23">
        <f t="shared" si="0"/>
        <v>2975.206611570248</v>
      </c>
      <c r="K22" s="4"/>
    </row>
    <row r="23" spans="1:11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f>(G17/1ПЕР!G17)*1ПЕР!G23</f>
        <v>1231.4049586776857</v>
      </c>
      <c r="H23" s="22"/>
      <c r="I23" s="22"/>
      <c r="J23" s="23">
        <f t="shared" si="0"/>
        <v>2462.8099173553715</v>
      </c>
      <c r="K23" s="4"/>
    </row>
    <row r="24" spans="1:11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(G17/1ПЕР!G17)*1ПЕР!G24</f>
        <v>938.0165289256197</v>
      </c>
      <c r="H24" s="22"/>
      <c r="I24" s="22">
        <f>(G17/1ПЕР!G17)*1ПЕР!I24</f>
        <v>280.99173553719004</v>
      </c>
      <c r="J24" s="23">
        <f t="shared" si="0"/>
        <v>1219.0082644628096</v>
      </c>
      <c r="K24" s="4"/>
    </row>
    <row r="25" spans="1:11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f>(G17/1ПЕР!G17)*1ПЕР!G25</f>
        <v>1813.0165289256197</v>
      </c>
      <c r="H25" s="22">
        <f>(G17/1ПЕР!G17)*1ПЕР!H25</f>
        <v>905.99173553719</v>
      </c>
      <c r="I25" s="22"/>
      <c r="J25" s="23">
        <f t="shared" si="0"/>
        <v>2719.0082644628096</v>
      </c>
      <c r="K25" s="4"/>
    </row>
    <row r="26" spans="1:11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f>(G17/1ПЕР!G17)*1ПЕР!G26</f>
        <v>1231.4049586776857</v>
      </c>
      <c r="H26" s="22"/>
      <c r="I26" s="22"/>
      <c r="J26" s="23">
        <f t="shared" si="0"/>
        <v>1231.4049586776857</v>
      </c>
      <c r="K26" s="4"/>
    </row>
    <row r="27" spans="1:11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(G17/1ПЕР!G17)*1ПЕР!G27</f>
        <v>1231.4049586776857</v>
      </c>
      <c r="H27" s="25"/>
      <c r="I27" s="25"/>
      <c r="J27" s="26">
        <f t="shared" si="0"/>
        <v>1231.4049586776857</v>
      </c>
      <c r="K27" s="4"/>
    </row>
    <row r="28" spans="1:11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13320.247933884295</v>
      </c>
      <c r="H28" s="27">
        <f>SUM(H20:H27)</f>
        <v>4131.198347107437</v>
      </c>
      <c r="I28" s="27">
        <f>SUM(I20:I27)</f>
        <v>655.9917355371899</v>
      </c>
      <c r="J28" s="28">
        <f>SUM(J20:J27)</f>
        <v>19338.842975206608</v>
      </c>
      <c r="K28" s="4"/>
    </row>
    <row r="29" spans="1:11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39960.74380165288</v>
      </c>
      <c r="H29" s="29">
        <f>H28*K20</f>
        <v>12393.59504132231</v>
      </c>
      <c r="I29" s="29">
        <f>I28*K20</f>
        <v>1967.9752066115698</v>
      </c>
      <c r="J29" s="30">
        <f>J28*K20</f>
        <v>58016.52892561982</v>
      </c>
      <c r="K29" s="4"/>
    </row>
    <row r="30" spans="1:11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</row>
    <row r="31" spans="1:11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f>(G17/1ПЕР!G17)*1ПЕР!G31</f>
        <v>918.388429752066</v>
      </c>
      <c r="H31" s="22"/>
      <c r="I31" s="22"/>
      <c r="J31" s="23">
        <f>SUM(G31:I31)*D31</f>
        <v>918.388429752066</v>
      </c>
      <c r="K31" s="4"/>
    </row>
    <row r="32" spans="1:11" ht="15.75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f>(G17/1ПЕР!G17)*1ПЕР!G32</f>
        <v>1469.0082644628098</v>
      </c>
      <c r="H32" s="22"/>
      <c r="I32" s="22"/>
      <c r="J32" s="23">
        <f>SUM(G32:I32)*D32</f>
        <v>1469.0082644628098</v>
      </c>
      <c r="K32" s="4"/>
    </row>
    <row r="33" spans="1:11" ht="16.5" thickBot="1">
      <c r="A33" s="24">
        <v>11</v>
      </c>
      <c r="B33" s="126" t="s">
        <v>28</v>
      </c>
      <c r="C33" s="127"/>
      <c r="D33" s="39">
        <v>1</v>
      </c>
      <c r="E33" s="138">
        <v>2.3</v>
      </c>
      <c r="F33" s="139"/>
      <c r="G33" s="25">
        <f>(G17/1ПЕР!G17)*1ПЕР!G33</f>
        <v>1438.0165289256197</v>
      </c>
      <c r="H33" s="25"/>
      <c r="I33" s="25"/>
      <c r="J33" s="26">
        <f>SUM(G33:I33)*D33</f>
        <v>1438.0165289256197</v>
      </c>
      <c r="K33" s="4"/>
    </row>
    <row r="34" spans="1:11" ht="15.75">
      <c r="A34" s="128" t="s">
        <v>29</v>
      </c>
      <c r="B34" s="129"/>
      <c r="C34" s="130"/>
      <c r="D34" s="40">
        <f>SUM(D31:D33)</f>
        <v>3</v>
      </c>
      <c r="E34" s="131"/>
      <c r="F34" s="132"/>
      <c r="G34" s="27">
        <f>SUM(G31:G33)</f>
        <v>3825.4132231404956</v>
      </c>
      <c r="H34" s="27"/>
      <c r="I34" s="27"/>
      <c r="J34" s="28">
        <f>SUM(J31:J33)</f>
        <v>3825.4132231404956</v>
      </c>
      <c r="K34" s="4"/>
    </row>
    <row r="35" spans="1:11" ht="31.5" customHeight="1" thickBot="1">
      <c r="A35" s="125" t="s">
        <v>25</v>
      </c>
      <c r="B35" s="106"/>
      <c r="C35" s="107"/>
      <c r="D35" s="41">
        <f>D34</f>
        <v>3</v>
      </c>
      <c r="E35" s="133"/>
      <c r="F35" s="134"/>
      <c r="G35" s="29">
        <f>G34*K20</f>
        <v>11476.239669421488</v>
      </c>
      <c r="H35" s="29"/>
      <c r="I35" s="29"/>
      <c r="J35" s="30">
        <f>J34*K20</f>
        <v>11476.239669421488</v>
      </c>
      <c r="K35" s="4"/>
    </row>
    <row r="36" spans="1:11" ht="14.25" customHeight="1" thickBot="1">
      <c r="A36" s="135"/>
      <c r="B36" s="136"/>
      <c r="C36" s="137"/>
      <c r="D36" s="43"/>
      <c r="E36" s="144"/>
      <c r="F36" s="145"/>
      <c r="G36" s="32"/>
      <c r="H36" s="32"/>
      <c r="I36" s="32"/>
      <c r="J36" s="33"/>
      <c r="K36" s="4"/>
    </row>
    <row r="37" spans="1:11" ht="15.75">
      <c r="A37" s="128" t="s">
        <v>30</v>
      </c>
      <c r="B37" s="129"/>
      <c r="C37" s="130"/>
      <c r="D37" s="40">
        <f>D28+D34</f>
        <v>12</v>
      </c>
      <c r="E37" s="131"/>
      <c r="F37" s="132"/>
      <c r="G37" s="27">
        <f aca="true" t="shared" si="1" ref="G37:J38">G28+G34</f>
        <v>17145.66115702479</v>
      </c>
      <c r="H37" s="27">
        <f t="shared" si="1"/>
        <v>4131.198347107437</v>
      </c>
      <c r="I37" s="27">
        <f t="shared" si="1"/>
        <v>655.9917355371899</v>
      </c>
      <c r="J37" s="28">
        <f t="shared" si="1"/>
        <v>23164.256198347102</v>
      </c>
      <c r="K37" s="4"/>
    </row>
    <row r="38" spans="1:11" ht="31.5" customHeight="1" thickBot="1">
      <c r="A38" s="125" t="s">
        <v>31</v>
      </c>
      <c r="B38" s="106"/>
      <c r="C38" s="107"/>
      <c r="D38" s="41">
        <f>D29+D35</f>
        <v>12</v>
      </c>
      <c r="E38" s="133"/>
      <c r="F38" s="134"/>
      <c r="G38" s="29">
        <f t="shared" si="1"/>
        <v>51436.983471074374</v>
      </c>
      <c r="H38" s="29">
        <f t="shared" si="1"/>
        <v>12393.59504132231</v>
      </c>
      <c r="I38" s="29">
        <f t="shared" si="1"/>
        <v>1967.9752066115698</v>
      </c>
      <c r="J38" s="30">
        <f t="shared" si="1"/>
        <v>69492.76859504131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14" t="s">
        <v>32</v>
      </c>
      <c r="B41" s="114"/>
      <c r="C41" s="114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14" t="s">
        <v>33</v>
      </c>
      <c r="B42" s="114"/>
      <c r="C42" s="114"/>
      <c r="D42" s="114"/>
      <c r="E42" s="35"/>
      <c r="F42" s="35"/>
      <c r="G42" s="4"/>
      <c r="H42" s="112" t="s">
        <v>47</v>
      </c>
      <c r="I42" s="112"/>
      <c r="J42" s="35"/>
      <c r="K42" s="4"/>
    </row>
  </sheetData>
  <sheetProtection/>
  <mergeCells count="62">
    <mergeCell ref="A3:C3"/>
    <mergeCell ref="C5:D5"/>
    <mergeCell ref="B23:C23"/>
    <mergeCell ref="A5:B5"/>
    <mergeCell ref="A14:J14"/>
    <mergeCell ref="A17:F17"/>
    <mergeCell ref="E19:F19"/>
    <mergeCell ref="E38:F38"/>
    <mergeCell ref="B24:C24"/>
    <mergeCell ref="B21:C21"/>
    <mergeCell ref="A38:C38"/>
    <mergeCell ref="E30:F30"/>
    <mergeCell ref="B25:C25"/>
    <mergeCell ref="E26:F26"/>
    <mergeCell ref="E27:F27"/>
    <mergeCell ref="E37:F37"/>
    <mergeCell ref="B22:C22"/>
    <mergeCell ref="B19:C19"/>
    <mergeCell ref="E28:F28"/>
    <mergeCell ref="E29:F29"/>
    <mergeCell ref="E33:F33"/>
    <mergeCell ref="B27:C27"/>
    <mergeCell ref="B26:C26"/>
    <mergeCell ref="A30:C30"/>
    <mergeCell ref="B32:C32"/>
    <mergeCell ref="B33:C33"/>
    <mergeCell ref="B31:C31"/>
    <mergeCell ref="A36:C36"/>
    <mergeCell ref="A37:C37"/>
    <mergeCell ref="A28:C28"/>
    <mergeCell ref="A29:C29"/>
    <mergeCell ref="A35:C35"/>
    <mergeCell ref="A34:C34"/>
    <mergeCell ref="A42:D42"/>
    <mergeCell ref="H42:I42"/>
    <mergeCell ref="E20:F20"/>
    <mergeCell ref="E21:F21"/>
    <mergeCell ref="E22:F22"/>
    <mergeCell ref="E23:F23"/>
    <mergeCell ref="E24:F24"/>
    <mergeCell ref="E25:F25"/>
    <mergeCell ref="B20:C20"/>
    <mergeCell ref="A41:C41"/>
    <mergeCell ref="A16:C16"/>
    <mergeCell ref="D16:E16"/>
    <mergeCell ref="G16:I16"/>
    <mergeCell ref="A1:C1"/>
    <mergeCell ref="F3:J3"/>
    <mergeCell ref="F4:I4"/>
    <mergeCell ref="A7:C7"/>
    <mergeCell ref="F2:J2"/>
    <mergeCell ref="G6:I6"/>
    <mergeCell ref="A15:J15"/>
    <mergeCell ref="E36:F36"/>
    <mergeCell ref="E31:F31"/>
    <mergeCell ref="E32:F32"/>
    <mergeCell ref="G1:I1"/>
    <mergeCell ref="E34:F34"/>
    <mergeCell ref="E35:F35"/>
    <mergeCell ref="I9:J9"/>
    <mergeCell ref="F9:H9"/>
    <mergeCell ref="F11:I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6">
      <selection activeCell="G25" sqref="G25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35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J37</f>
        <v>23349.570247933876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39995</v>
      </c>
      <c r="E16" s="111"/>
      <c r="F16" s="11" t="s">
        <v>43</v>
      </c>
      <c r="G16" s="111">
        <v>40086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630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(G17/2ПЕР!G17)*2ПЕР!G20</f>
        <v>2519.9999999999995</v>
      </c>
      <c r="H20" s="18">
        <f>(G17/2ПЕР!G17)*2ПЕР!H20</f>
        <v>1259.9999999999998</v>
      </c>
      <c r="I20" s="18">
        <f>(G17/2ПЕР!G17)*2ПЕР!I20</f>
        <v>377.99999999999994</v>
      </c>
      <c r="J20" s="19">
        <f aca="true" t="shared" si="0" ref="J20:J27">SUM(G20:I20)*D20</f>
        <v>4157.999999999999</v>
      </c>
      <c r="K20" s="20">
        <f>ROUND((G16-D16)/30,0)</f>
        <v>3</v>
      </c>
    </row>
    <row r="21" spans="1:11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(G17/2ПЕР!G17)*2ПЕР!G21</f>
        <v>2267.9999999999995</v>
      </c>
      <c r="H21" s="22">
        <f>(G17/2ПЕР!G17)*2ПЕР!H21</f>
        <v>1133.9999999999998</v>
      </c>
      <c r="I21" s="22"/>
      <c r="J21" s="23">
        <f t="shared" si="0"/>
        <v>3401.999999999999</v>
      </c>
      <c r="K21" s="4"/>
    </row>
    <row r="22" spans="1:11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(G17/2ПЕР!G17)*2ПЕР!G22</f>
        <v>2142</v>
      </c>
      <c r="H22" s="22">
        <f>(G17/2ПЕР!G17)*2ПЕР!H22</f>
        <v>857.0082644628097</v>
      </c>
      <c r="I22" s="22"/>
      <c r="J22" s="23">
        <f t="shared" si="0"/>
        <v>2999.0082644628096</v>
      </c>
      <c r="K22" s="4"/>
    </row>
    <row r="23" spans="1:11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f>(G17/2ПЕР!G17)*2ПЕР!G23</f>
        <v>1241.2561983471073</v>
      </c>
      <c r="H23" s="22"/>
      <c r="I23" s="22"/>
      <c r="J23" s="23">
        <f t="shared" si="0"/>
        <v>2482.5123966942147</v>
      </c>
      <c r="K23" s="4"/>
    </row>
    <row r="24" spans="1:11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(G17/2ПЕР!G17)*2ПЕР!G24</f>
        <v>945.5206611570246</v>
      </c>
      <c r="H24" s="22"/>
      <c r="I24" s="22">
        <f>(G17/2ПЕР!G17)*2ПЕР!I24</f>
        <v>283.2396694214876</v>
      </c>
      <c r="J24" s="23">
        <f t="shared" si="0"/>
        <v>1228.7603305785121</v>
      </c>
      <c r="K24" s="4"/>
    </row>
    <row r="25" spans="1:11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f>(G17/2ПЕР!G17)*2ПЕР!G25</f>
        <v>1827.5206611570247</v>
      </c>
      <c r="H25" s="22">
        <f>(G17/2ПЕР!G17)*2ПЕР!H25</f>
        <v>913.2396694214875</v>
      </c>
      <c r="I25" s="22"/>
      <c r="J25" s="23">
        <f t="shared" si="0"/>
        <v>2740.7603305785124</v>
      </c>
      <c r="K25" s="4"/>
    </row>
    <row r="26" spans="1:11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f>(G17/2ПЕР!G17)*2ПЕР!G26</f>
        <v>1241.2561983471073</v>
      </c>
      <c r="H26" s="22"/>
      <c r="I26" s="22"/>
      <c r="J26" s="23">
        <f t="shared" si="0"/>
        <v>1241.2561983471073</v>
      </c>
      <c r="K26" s="4"/>
    </row>
    <row r="27" spans="1:11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(G17/2ПЕР!G17)*2ПЕР!G27</f>
        <v>1241.2561983471073</v>
      </c>
      <c r="H27" s="25"/>
      <c r="I27" s="25"/>
      <c r="J27" s="26">
        <f t="shared" si="0"/>
        <v>1241.2561983471073</v>
      </c>
      <c r="K27" s="4"/>
    </row>
    <row r="28" spans="1:11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13426.809917355371</v>
      </c>
      <c r="H28" s="27">
        <f>SUM(H20:H27)</f>
        <v>4164.247933884297</v>
      </c>
      <c r="I28" s="27">
        <f>SUM(I20:I27)</f>
        <v>661.2396694214875</v>
      </c>
      <c r="J28" s="28">
        <f>SUM(J20:J27)</f>
        <v>19493.553719008258</v>
      </c>
      <c r="K28" s="4"/>
    </row>
    <row r="29" spans="1:11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40280.42975206611</v>
      </c>
      <c r="H29" s="29">
        <f>H28*K20</f>
        <v>12492.74380165289</v>
      </c>
      <c r="I29" s="29">
        <f>I28*K20</f>
        <v>1983.7190082644624</v>
      </c>
      <c r="J29" s="30">
        <f>J28*K20</f>
        <v>58480.66115702478</v>
      </c>
      <c r="K29" s="4"/>
    </row>
    <row r="30" spans="1:11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</row>
    <row r="31" spans="1:11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f>(G17/2ПЕР!G17)*2ПЕР!G31</f>
        <v>925.7355371900826</v>
      </c>
      <c r="H31" s="22"/>
      <c r="I31" s="22"/>
      <c r="J31" s="23">
        <f>SUM(G31:I31)*D31</f>
        <v>925.7355371900826</v>
      </c>
      <c r="K31" s="4"/>
    </row>
    <row r="32" spans="1:11" ht="15.75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f>(G17/2ПЕР!G17)*2ПЕР!G32</f>
        <v>1480.7603305785124</v>
      </c>
      <c r="H32" s="22"/>
      <c r="I32" s="22"/>
      <c r="J32" s="23">
        <f>SUM(G32:I32)*D32</f>
        <v>1480.7603305785124</v>
      </c>
      <c r="K32" s="4"/>
    </row>
    <row r="33" spans="1:11" ht="16.5" thickBot="1">
      <c r="A33" s="24">
        <v>11</v>
      </c>
      <c r="B33" s="126" t="s">
        <v>28</v>
      </c>
      <c r="C33" s="127"/>
      <c r="D33" s="39">
        <v>1</v>
      </c>
      <c r="E33" s="138">
        <v>2.3</v>
      </c>
      <c r="F33" s="139"/>
      <c r="G33" s="25">
        <f>(G17/2ПЕР!G17)*2ПЕР!G33</f>
        <v>1449.5206611570247</v>
      </c>
      <c r="H33" s="25"/>
      <c r="I33" s="25"/>
      <c r="J33" s="26">
        <f>SUM(G33:I33)*D33</f>
        <v>1449.5206611570247</v>
      </c>
      <c r="K33" s="4"/>
    </row>
    <row r="34" spans="1:11" ht="15.75">
      <c r="A34" s="128" t="s">
        <v>29</v>
      </c>
      <c r="B34" s="129"/>
      <c r="C34" s="130"/>
      <c r="D34" s="40">
        <f>SUM(D31:D33)</f>
        <v>3</v>
      </c>
      <c r="E34" s="131"/>
      <c r="F34" s="132"/>
      <c r="G34" s="27">
        <f>SUM(G31:G33)</f>
        <v>3856.0165289256197</v>
      </c>
      <c r="H34" s="27"/>
      <c r="I34" s="27"/>
      <c r="J34" s="28">
        <f>SUM(J31:J33)</f>
        <v>3856.0165289256197</v>
      </c>
      <c r="K34" s="4"/>
    </row>
    <row r="35" spans="1:11" ht="31.5" customHeight="1" thickBot="1">
      <c r="A35" s="125" t="s">
        <v>25</v>
      </c>
      <c r="B35" s="106"/>
      <c r="C35" s="107"/>
      <c r="D35" s="41">
        <f>D34</f>
        <v>3</v>
      </c>
      <c r="E35" s="133"/>
      <c r="F35" s="134"/>
      <c r="G35" s="29">
        <f>G34*K20</f>
        <v>11568.049586776859</v>
      </c>
      <c r="H35" s="29"/>
      <c r="I35" s="29"/>
      <c r="J35" s="30">
        <f>J34*K20</f>
        <v>11568.049586776859</v>
      </c>
      <c r="K35" s="4"/>
    </row>
    <row r="36" spans="1:11" ht="14.25" customHeight="1" thickBot="1">
      <c r="A36" s="135"/>
      <c r="B36" s="136"/>
      <c r="C36" s="137"/>
      <c r="D36" s="43"/>
      <c r="E36" s="144"/>
      <c r="F36" s="145"/>
      <c r="G36" s="32"/>
      <c r="H36" s="32"/>
      <c r="I36" s="32"/>
      <c r="J36" s="33"/>
      <c r="K36" s="4"/>
    </row>
    <row r="37" spans="1:11" ht="15.75">
      <c r="A37" s="128" t="s">
        <v>30</v>
      </c>
      <c r="B37" s="129"/>
      <c r="C37" s="130"/>
      <c r="D37" s="40">
        <f>D28+D34</f>
        <v>12</v>
      </c>
      <c r="E37" s="131"/>
      <c r="F37" s="132"/>
      <c r="G37" s="27">
        <f aca="true" t="shared" si="1" ref="G37:J38">G28+G34</f>
        <v>17282.82644628099</v>
      </c>
      <c r="H37" s="27">
        <f t="shared" si="1"/>
        <v>4164.247933884297</v>
      </c>
      <c r="I37" s="27">
        <f t="shared" si="1"/>
        <v>661.2396694214875</v>
      </c>
      <c r="J37" s="28">
        <f t="shared" si="1"/>
        <v>23349.570247933876</v>
      </c>
      <c r="K37" s="4"/>
    </row>
    <row r="38" spans="1:11" ht="31.5" customHeight="1" thickBot="1">
      <c r="A38" s="125" t="s">
        <v>31</v>
      </c>
      <c r="B38" s="106"/>
      <c r="C38" s="107"/>
      <c r="D38" s="41">
        <f>D29+D35</f>
        <v>12</v>
      </c>
      <c r="E38" s="133"/>
      <c r="F38" s="134"/>
      <c r="G38" s="29">
        <f t="shared" si="1"/>
        <v>51848.47933884297</v>
      </c>
      <c r="H38" s="29">
        <f t="shared" si="1"/>
        <v>12492.74380165289</v>
      </c>
      <c r="I38" s="29">
        <f t="shared" si="1"/>
        <v>1983.7190082644624</v>
      </c>
      <c r="J38" s="30">
        <f t="shared" si="1"/>
        <v>70048.71074380164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14" t="s">
        <v>32</v>
      </c>
      <c r="B41" s="114"/>
      <c r="C41" s="114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14" t="s">
        <v>33</v>
      </c>
      <c r="B42" s="114"/>
      <c r="C42" s="114"/>
      <c r="D42" s="114"/>
      <c r="E42" s="35"/>
      <c r="F42" s="35"/>
      <c r="G42" s="4"/>
      <c r="H42" s="112" t="s">
        <v>47</v>
      </c>
      <c r="I42" s="112"/>
      <c r="J42" s="35"/>
      <c r="K42" s="4"/>
    </row>
  </sheetData>
  <sheetProtection/>
  <mergeCells count="62">
    <mergeCell ref="A42:D42"/>
    <mergeCell ref="H42:I42"/>
    <mergeCell ref="A41:C41"/>
    <mergeCell ref="A38:C38"/>
    <mergeCell ref="E38:F38"/>
    <mergeCell ref="E30:F30"/>
    <mergeCell ref="E31:F31"/>
    <mergeCell ref="E32:F32"/>
    <mergeCell ref="E33:F33"/>
    <mergeCell ref="E20:F20"/>
    <mergeCell ref="E21:F21"/>
    <mergeCell ref="E22:F22"/>
    <mergeCell ref="E23:F23"/>
    <mergeCell ref="E24:F24"/>
    <mergeCell ref="E35:F35"/>
    <mergeCell ref="E36:F36"/>
    <mergeCell ref="E37:F37"/>
    <mergeCell ref="E28:F28"/>
    <mergeCell ref="E29:F29"/>
    <mergeCell ref="E34:F34"/>
    <mergeCell ref="E25:F25"/>
    <mergeCell ref="E26:F26"/>
    <mergeCell ref="E27:F27"/>
    <mergeCell ref="A36:C36"/>
    <mergeCell ref="A37:C37"/>
    <mergeCell ref="A28:C28"/>
    <mergeCell ref="A29:C29"/>
    <mergeCell ref="B31:C31"/>
    <mergeCell ref="A35:C35"/>
    <mergeCell ref="A30:C30"/>
    <mergeCell ref="B32:C32"/>
    <mergeCell ref="B33:C33"/>
    <mergeCell ref="A14:J14"/>
    <mergeCell ref="A1:C1"/>
    <mergeCell ref="A3:C3"/>
    <mergeCell ref="A34:C34"/>
    <mergeCell ref="C5:D5"/>
    <mergeCell ref="A5:B5"/>
    <mergeCell ref="B27:C27"/>
    <mergeCell ref="A7:C7"/>
    <mergeCell ref="B25:C25"/>
    <mergeCell ref="B20:C20"/>
    <mergeCell ref="B26:C26"/>
    <mergeCell ref="B21:C21"/>
    <mergeCell ref="B22:C22"/>
    <mergeCell ref="D16:E16"/>
    <mergeCell ref="A16:C16"/>
    <mergeCell ref="B23:C23"/>
    <mergeCell ref="B24:C24"/>
    <mergeCell ref="A17:F17"/>
    <mergeCell ref="E19:F19"/>
    <mergeCell ref="B19:C19"/>
    <mergeCell ref="G16:I16"/>
    <mergeCell ref="F4:I4"/>
    <mergeCell ref="G1:I1"/>
    <mergeCell ref="F2:J2"/>
    <mergeCell ref="F3:J3"/>
    <mergeCell ref="G6:I6"/>
    <mergeCell ref="A15:J15"/>
    <mergeCell ref="I9:J9"/>
    <mergeCell ref="F9:H9"/>
    <mergeCell ref="F11:I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2">
      <selection activeCell="G33" sqref="G33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35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J37</f>
        <v>24090.826446280997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40087</v>
      </c>
      <c r="E16" s="111"/>
      <c r="F16" s="11" t="s">
        <v>43</v>
      </c>
      <c r="G16" s="111">
        <v>40117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650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(G17/3ПЕР!G17)*3ПЕР!G20</f>
        <v>2600</v>
      </c>
      <c r="H20" s="18">
        <f>(G17/3ПЕР!G17)*3ПЕР!H20</f>
        <v>1300</v>
      </c>
      <c r="I20" s="18">
        <f>(G17/3ПЕР!G17)*3ПЕР!I20</f>
        <v>390</v>
      </c>
      <c r="J20" s="19">
        <f aca="true" t="shared" si="0" ref="J20:J27">SUM(G20:I20)*D20</f>
        <v>4290</v>
      </c>
      <c r="K20" s="20">
        <f>ROUND((G16-D16)/30,0)</f>
        <v>1</v>
      </c>
    </row>
    <row r="21" spans="1:11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(G17/3ПЕР!G17)*3ПЕР!G21</f>
        <v>2340</v>
      </c>
      <c r="H21" s="22">
        <f>(G17/3ПЕР!G17)*3ПЕР!H21</f>
        <v>1170</v>
      </c>
      <c r="I21" s="22"/>
      <c r="J21" s="23">
        <f t="shared" si="0"/>
        <v>3510</v>
      </c>
      <c r="K21" s="4"/>
    </row>
    <row r="22" spans="1:11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(G17/3ПЕР!G17)*3ПЕР!G22</f>
        <v>2210.0000000000005</v>
      </c>
      <c r="H22" s="22">
        <f>(G17/3ПЕР!G17)*3ПЕР!H22</f>
        <v>884.2148760330577</v>
      </c>
      <c r="I22" s="22"/>
      <c r="J22" s="23">
        <f t="shared" si="0"/>
        <v>3094.2148760330583</v>
      </c>
      <c r="K22" s="4"/>
    </row>
    <row r="23" spans="1:11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f>(G17/3ПЕР!G17)*3ПЕР!G23</f>
        <v>1280.6611570247935</v>
      </c>
      <c r="H23" s="22"/>
      <c r="I23" s="22"/>
      <c r="J23" s="23">
        <f t="shared" si="0"/>
        <v>2561.322314049587</v>
      </c>
      <c r="K23" s="4"/>
    </row>
    <row r="24" spans="1:11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(G17/3ПЕР!G17)*3ПЕР!G24</f>
        <v>975.5371900826445</v>
      </c>
      <c r="H24" s="22"/>
      <c r="I24" s="22">
        <f>(G17/3ПЕР!G17)*3ПЕР!I24</f>
        <v>292.2314049586777</v>
      </c>
      <c r="J24" s="23">
        <f t="shared" si="0"/>
        <v>1267.7685950413222</v>
      </c>
      <c r="K24" s="4"/>
    </row>
    <row r="25" spans="1:11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f>(G17/3ПЕР!G17)*3ПЕР!G25</f>
        <v>1885.5371900826447</v>
      </c>
      <c r="H25" s="22">
        <f>(G17/3ПЕР!G17)*3ПЕР!H25</f>
        <v>942.2314049586777</v>
      </c>
      <c r="I25" s="22"/>
      <c r="J25" s="23">
        <f t="shared" si="0"/>
        <v>2827.7685950413224</v>
      </c>
      <c r="K25" s="4"/>
    </row>
    <row r="26" spans="1:11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f>(G17/3ПЕР!G17)*3ПЕР!G26</f>
        <v>1280.6611570247935</v>
      </c>
      <c r="H26" s="22"/>
      <c r="I26" s="22"/>
      <c r="J26" s="23">
        <f t="shared" si="0"/>
        <v>1280.6611570247935</v>
      </c>
      <c r="K26" s="4"/>
    </row>
    <row r="27" spans="1:11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(G17/3ПЕР!G17)*3ПЕР!G27</f>
        <v>1280.6611570247935</v>
      </c>
      <c r="H27" s="25"/>
      <c r="I27" s="25"/>
      <c r="J27" s="26">
        <f t="shared" si="0"/>
        <v>1280.6611570247935</v>
      </c>
      <c r="K27" s="4"/>
    </row>
    <row r="28" spans="1:11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13853.05785123967</v>
      </c>
      <c r="H28" s="27">
        <f>SUM(H20:H27)</f>
        <v>4296.446280991736</v>
      </c>
      <c r="I28" s="27">
        <f>SUM(I20:I27)</f>
        <v>682.2314049586777</v>
      </c>
      <c r="J28" s="28">
        <f>SUM(J20:J27)</f>
        <v>20112.39669421488</v>
      </c>
      <c r="K28" s="4"/>
    </row>
    <row r="29" spans="1:11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13853.05785123967</v>
      </c>
      <c r="H29" s="29">
        <f>H28*K20</f>
        <v>4296.446280991736</v>
      </c>
      <c r="I29" s="29">
        <f>I28*K20</f>
        <v>682.2314049586777</v>
      </c>
      <c r="J29" s="30">
        <f>J28*K20</f>
        <v>20112.39669421488</v>
      </c>
      <c r="K29" s="4"/>
    </row>
    <row r="30" spans="1:11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</row>
    <row r="31" spans="1:11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f>(G17/3ПЕР!G17)*3ПЕР!G31</f>
        <v>955.1239669421489</v>
      </c>
      <c r="H31" s="22"/>
      <c r="I31" s="22"/>
      <c r="J31" s="23">
        <f>SUM(G31:I31)*D31</f>
        <v>955.1239669421489</v>
      </c>
      <c r="K31" s="4"/>
    </row>
    <row r="32" spans="1:11" ht="15.75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f>(G17/3ПЕР!G17)*3ПЕР!G32</f>
        <v>1527.7685950413224</v>
      </c>
      <c r="H32" s="22"/>
      <c r="I32" s="22"/>
      <c r="J32" s="23">
        <f>SUM(G32:I32)*D32</f>
        <v>1527.7685950413224</v>
      </c>
      <c r="K32" s="4"/>
    </row>
    <row r="33" spans="1:11" ht="16.5" thickBot="1">
      <c r="A33" s="24">
        <v>11</v>
      </c>
      <c r="B33" s="126" t="s">
        <v>28</v>
      </c>
      <c r="C33" s="127"/>
      <c r="D33" s="39">
        <v>1</v>
      </c>
      <c r="E33" s="138">
        <v>2.3</v>
      </c>
      <c r="F33" s="139"/>
      <c r="G33" s="25">
        <f>(G17/3ПЕР!G17)*3ПЕР!G33</f>
        <v>1495.5371900826447</v>
      </c>
      <c r="H33" s="25"/>
      <c r="I33" s="25"/>
      <c r="J33" s="26">
        <f>SUM(G33:I33)*D33</f>
        <v>1495.5371900826447</v>
      </c>
      <c r="K33" s="4"/>
    </row>
    <row r="34" spans="1:11" ht="15.75">
      <c r="A34" s="128" t="s">
        <v>29</v>
      </c>
      <c r="B34" s="129"/>
      <c r="C34" s="130"/>
      <c r="D34" s="40">
        <f>SUM(D31:D33)</f>
        <v>3</v>
      </c>
      <c r="E34" s="131"/>
      <c r="F34" s="132"/>
      <c r="G34" s="27">
        <f>SUM(G31:G33)</f>
        <v>3978.4297520661157</v>
      </c>
      <c r="H34" s="27"/>
      <c r="I34" s="27"/>
      <c r="J34" s="28">
        <f>SUM(J31:J33)</f>
        <v>3978.4297520661157</v>
      </c>
      <c r="K34" s="4"/>
    </row>
    <row r="35" spans="1:11" ht="31.5" customHeight="1" thickBot="1">
      <c r="A35" s="125" t="s">
        <v>25</v>
      </c>
      <c r="B35" s="106"/>
      <c r="C35" s="107"/>
      <c r="D35" s="41">
        <f>D34</f>
        <v>3</v>
      </c>
      <c r="E35" s="133"/>
      <c r="F35" s="134"/>
      <c r="G35" s="29">
        <f>G34*K20</f>
        <v>3978.4297520661157</v>
      </c>
      <c r="H35" s="29"/>
      <c r="I35" s="29"/>
      <c r="J35" s="30">
        <f>J34*K20</f>
        <v>3978.4297520661157</v>
      </c>
      <c r="K35" s="4"/>
    </row>
    <row r="36" spans="1:11" ht="14.25" customHeight="1" thickBot="1">
      <c r="A36" s="135"/>
      <c r="B36" s="136"/>
      <c r="C36" s="137"/>
      <c r="D36" s="43"/>
      <c r="E36" s="144"/>
      <c r="F36" s="145"/>
      <c r="G36" s="32"/>
      <c r="H36" s="32"/>
      <c r="I36" s="32"/>
      <c r="J36" s="33"/>
      <c r="K36" s="4"/>
    </row>
    <row r="37" spans="1:11" ht="15.75">
      <c r="A37" s="128" t="s">
        <v>30</v>
      </c>
      <c r="B37" s="129"/>
      <c r="C37" s="130"/>
      <c r="D37" s="40">
        <f>D28+D34</f>
        <v>12</v>
      </c>
      <c r="E37" s="131"/>
      <c r="F37" s="132"/>
      <c r="G37" s="27">
        <f aca="true" t="shared" si="1" ref="G37:J38">G28+G34</f>
        <v>17831.487603305784</v>
      </c>
      <c r="H37" s="27">
        <f t="shared" si="1"/>
        <v>4296.446280991736</v>
      </c>
      <c r="I37" s="27">
        <f t="shared" si="1"/>
        <v>682.2314049586777</v>
      </c>
      <c r="J37" s="28">
        <f t="shared" si="1"/>
        <v>24090.826446280997</v>
      </c>
      <c r="K37" s="4"/>
    </row>
    <row r="38" spans="1:11" ht="31.5" customHeight="1" thickBot="1">
      <c r="A38" s="125" t="s">
        <v>31</v>
      </c>
      <c r="B38" s="106"/>
      <c r="C38" s="107"/>
      <c r="D38" s="41">
        <f>D29+D35</f>
        <v>12</v>
      </c>
      <c r="E38" s="133"/>
      <c r="F38" s="134"/>
      <c r="G38" s="29">
        <f t="shared" si="1"/>
        <v>17831.487603305784</v>
      </c>
      <c r="H38" s="29">
        <f t="shared" si="1"/>
        <v>4296.446280991736</v>
      </c>
      <c r="I38" s="29">
        <f t="shared" si="1"/>
        <v>682.2314049586777</v>
      </c>
      <c r="J38" s="30">
        <f t="shared" si="1"/>
        <v>24090.826446280997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14" t="s">
        <v>32</v>
      </c>
      <c r="B41" s="114"/>
      <c r="C41" s="114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14" t="s">
        <v>33</v>
      </c>
      <c r="B42" s="114"/>
      <c r="C42" s="114"/>
      <c r="D42" s="114"/>
      <c r="E42" s="35"/>
      <c r="F42" s="35"/>
      <c r="G42" s="4"/>
      <c r="H42" s="112" t="s">
        <v>47</v>
      </c>
      <c r="I42" s="112"/>
      <c r="J42" s="35"/>
      <c r="K42" s="4"/>
    </row>
  </sheetData>
  <sheetProtection/>
  <mergeCells count="62">
    <mergeCell ref="F2:J2"/>
    <mergeCell ref="B31:C31"/>
    <mergeCell ref="G6:I6"/>
    <mergeCell ref="A15:J15"/>
    <mergeCell ref="I9:J9"/>
    <mergeCell ref="F9:H9"/>
    <mergeCell ref="F11:I11"/>
    <mergeCell ref="A14:J14"/>
    <mergeCell ref="B26:C26"/>
    <mergeCell ref="B25:C25"/>
    <mergeCell ref="A34:C34"/>
    <mergeCell ref="A35:C35"/>
    <mergeCell ref="A30:C30"/>
    <mergeCell ref="B32:C32"/>
    <mergeCell ref="B33:C33"/>
    <mergeCell ref="B27:C27"/>
    <mergeCell ref="B20:C20"/>
    <mergeCell ref="A1:C1"/>
    <mergeCell ref="A3:C3"/>
    <mergeCell ref="C5:D5"/>
    <mergeCell ref="A5:B5"/>
    <mergeCell ref="B21:C21"/>
    <mergeCell ref="E38:F38"/>
    <mergeCell ref="E34:F34"/>
    <mergeCell ref="E35:F35"/>
    <mergeCell ref="B23:C23"/>
    <mergeCell ref="B24:C24"/>
    <mergeCell ref="A38:C38"/>
    <mergeCell ref="A36:C36"/>
    <mergeCell ref="A37:C37"/>
    <mergeCell ref="A28:C28"/>
    <mergeCell ref="A29:C29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7:F37"/>
    <mergeCell ref="A16:C16"/>
    <mergeCell ref="D16:E16"/>
    <mergeCell ref="A42:D42"/>
    <mergeCell ref="A41:C41"/>
    <mergeCell ref="E29:F29"/>
    <mergeCell ref="E30:F30"/>
    <mergeCell ref="E31:F31"/>
    <mergeCell ref="E32:F32"/>
    <mergeCell ref="E33:F33"/>
    <mergeCell ref="G16:I16"/>
    <mergeCell ref="F4:I4"/>
    <mergeCell ref="G1:I1"/>
    <mergeCell ref="E36:F36"/>
    <mergeCell ref="A17:F17"/>
    <mergeCell ref="E19:F19"/>
    <mergeCell ref="B19:C19"/>
    <mergeCell ref="F3:J3"/>
    <mergeCell ref="B22:C22"/>
    <mergeCell ref="A7:C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5">
      <selection activeCell="D37" sqref="D37:D38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35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J37</f>
        <v>27574.730578512397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40118</v>
      </c>
      <c r="E16" s="111"/>
      <c r="F16" s="11" t="s">
        <v>43</v>
      </c>
      <c r="G16" s="111">
        <v>40178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744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</row>
    <row r="20" spans="1:11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(G17/4ПЕР!G17)*4ПЕР!G20</f>
        <v>2976</v>
      </c>
      <c r="H20" s="18">
        <f>(G17/4ПЕР!G17)*4ПЕР!H20</f>
        <v>1488</v>
      </c>
      <c r="I20" s="18">
        <f>(G17/4ПЕР!G17)*4ПЕР!I20</f>
        <v>446.4</v>
      </c>
      <c r="J20" s="19">
        <f aca="true" t="shared" si="0" ref="J20:J27">SUM(G20:I20)*D20</f>
        <v>4910.4</v>
      </c>
      <c r="K20" s="20">
        <f>ROUND((G16-D16)/30,0)</f>
        <v>2</v>
      </c>
    </row>
    <row r="21" spans="1:11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(G17/4ПЕР!G17)*4ПЕР!G21</f>
        <v>2678.4</v>
      </c>
      <c r="H21" s="22">
        <f>(G17/4ПЕР!G17)*4ПЕР!H21</f>
        <v>1339.2</v>
      </c>
      <c r="I21" s="22"/>
      <c r="J21" s="23">
        <f t="shared" si="0"/>
        <v>4017.6000000000004</v>
      </c>
      <c r="K21" s="4"/>
    </row>
    <row r="22" spans="1:11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(G17/4ПЕР!G17)*4ПЕР!G22</f>
        <v>2529.6000000000004</v>
      </c>
      <c r="H22" s="22">
        <f>(G17/4ПЕР!G17)*4ПЕР!H22</f>
        <v>1012.085950413223</v>
      </c>
      <c r="I22" s="22"/>
      <c r="J22" s="23">
        <f t="shared" si="0"/>
        <v>3541.6859504132235</v>
      </c>
      <c r="K22" s="4"/>
    </row>
    <row r="23" spans="1:11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f>(G17/4ПЕР!G17)*4ПЕР!G23</f>
        <v>1465.8644628099175</v>
      </c>
      <c r="H23" s="22"/>
      <c r="I23" s="22"/>
      <c r="J23" s="23">
        <f t="shared" si="0"/>
        <v>2931.728925619835</v>
      </c>
      <c r="K23" s="4"/>
    </row>
    <row r="24" spans="1:11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(G17/4ПЕР!G17)*4ПЕР!G24</f>
        <v>1116.6148760330577</v>
      </c>
      <c r="H24" s="22"/>
      <c r="I24" s="22">
        <f>(G17/4ПЕР!G17)*4ПЕР!I24</f>
        <v>334.49256198347103</v>
      </c>
      <c r="J24" s="23">
        <f t="shared" si="0"/>
        <v>1451.1074380165287</v>
      </c>
      <c r="K24" s="4"/>
    </row>
    <row r="25" spans="1:11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f>(G17/4ПЕР!G17)*4ПЕР!G25</f>
        <v>2158.214876033058</v>
      </c>
      <c r="H25" s="22">
        <f>(G17/4ПЕР!G17)*4ПЕР!H25</f>
        <v>1078.492561983471</v>
      </c>
      <c r="I25" s="22"/>
      <c r="J25" s="23">
        <f t="shared" si="0"/>
        <v>3236.7074380165286</v>
      </c>
      <c r="K25" s="4"/>
    </row>
    <row r="26" spans="1:11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f>(G17/4ПЕР!G17)*4ПЕР!G26</f>
        <v>1465.8644628099175</v>
      </c>
      <c r="H26" s="22"/>
      <c r="I26" s="22"/>
      <c r="J26" s="23">
        <f t="shared" si="0"/>
        <v>1465.8644628099175</v>
      </c>
      <c r="K26" s="4"/>
    </row>
    <row r="27" spans="1:11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(G17/4ПЕР!G17)*4ПЕР!G27</f>
        <v>1465.8644628099175</v>
      </c>
      <c r="H27" s="25"/>
      <c r="I27" s="25"/>
      <c r="J27" s="26">
        <f t="shared" si="0"/>
        <v>1465.8644628099175</v>
      </c>
      <c r="K27" s="4"/>
    </row>
    <row r="28" spans="1:11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15856.423140495868</v>
      </c>
      <c r="H28" s="27">
        <f>SUM(H20:H27)</f>
        <v>4917.778512396694</v>
      </c>
      <c r="I28" s="27">
        <f>SUM(I20:I27)</f>
        <v>780.8925619834711</v>
      </c>
      <c r="J28" s="28">
        <f>SUM(J20:J27)</f>
        <v>23020.95867768595</v>
      </c>
      <c r="K28" s="4"/>
    </row>
    <row r="29" spans="1:11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31712.846280991736</v>
      </c>
      <c r="H29" s="29">
        <f>H28*K20</f>
        <v>9835.557024793388</v>
      </c>
      <c r="I29" s="29">
        <f>I28*K20</f>
        <v>1561.7851239669421</v>
      </c>
      <c r="J29" s="30">
        <f>J28*K20</f>
        <v>46041.9173553719</v>
      </c>
      <c r="K29" s="4"/>
    </row>
    <row r="30" spans="1:11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</row>
    <row r="31" spans="1:11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f>(G17/4ПЕР!G17)*4ПЕР!G31</f>
        <v>1093.2495867768596</v>
      </c>
      <c r="H31" s="22"/>
      <c r="I31" s="22"/>
      <c r="J31" s="23">
        <f>SUM(G31:I31)*D31</f>
        <v>1093.2495867768596</v>
      </c>
      <c r="K31" s="4"/>
    </row>
    <row r="32" spans="1:11" ht="15.75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f>(G17/4ПЕР!G17)*4ПЕР!G32</f>
        <v>1748.707438016529</v>
      </c>
      <c r="H32" s="22"/>
      <c r="I32" s="22"/>
      <c r="J32" s="23">
        <f>SUM(G32:I32)*D32</f>
        <v>1748.707438016529</v>
      </c>
      <c r="K32" s="4"/>
    </row>
    <row r="33" spans="1:11" ht="16.5" thickBot="1">
      <c r="A33" s="24">
        <v>11</v>
      </c>
      <c r="B33" s="126" t="s">
        <v>28</v>
      </c>
      <c r="C33" s="127"/>
      <c r="D33" s="39">
        <v>1</v>
      </c>
      <c r="E33" s="138">
        <v>2.3</v>
      </c>
      <c r="F33" s="139"/>
      <c r="G33" s="25">
        <f>(G17/4ПЕР!G17)*4ПЕР!G33</f>
        <v>1711.8148760330578</v>
      </c>
      <c r="H33" s="25"/>
      <c r="I33" s="25"/>
      <c r="J33" s="26">
        <f>SUM(G33:I33)*D33</f>
        <v>1711.8148760330578</v>
      </c>
      <c r="K33" s="4"/>
    </row>
    <row r="34" spans="1:11" ht="15.75">
      <c r="A34" s="128" t="s">
        <v>29</v>
      </c>
      <c r="B34" s="129"/>
      <c r="C34" s="130"/>
      <c r="D34" s="40">
        <f>SUM(D31:D33)</f>
        <v>3</v>
      </c>
      <c r="E34" s="131"/>
      <c r="F34" s="132"/>
      <c r="G34" s="27">
        <f>SUM(G31:G33)</f>
        <v>4553.771900826447</v>
      </c>
      <c r="H34" s="27"/>
      <c r="I34" s="27"/>
      <c r="J34" s="28">
        <f>SUM(J31:J33)</f>
        <v>4553.771900826447</v>
      </c>
      <c r="K34" s="4"/>
    </row>
    <row r="35" spans="1:11" ht="31.5" customHeight="1" thickBot="1">
      <c r="A35" s="125" t="s">
        <v>25</v>
      </c>
      <c r="B35" s="106"/>
      <c r="C35" s="107"/>
      <c r="D35" s="41">
        <f>D34</f>
        <v>3</v>
      </c>
      <c r="E35" s="133"/>
      <c r="F35" s="134"/>
      <c r="G35" s="29">
        <f>G34*K20</f>
        <v>9107.543801652893</v>
      </c>
      <c r="H35" s="29"/>
      <c r="I35" s="29"/>
      <c r="J35" s="30">
        <f>J34*K20</f>
        <v>9107.543801652893</v>
      </c>
      <c r="K35" s="4"/>
    </row>
    <row r="36" spans="1:11" ht="14.25" customHeight="1" thickBot="1">
      <c r="A36" s="135"/>
      <c r="B36" s="136"/>
      <c r="C36" s="137"/>
      <c r="D36" s="43"/>
      <c r="E36" s="144"/>
      <c r="F36" s="145"/>
      <c r="G36" s="32"/>
      <c r="H36" s="32"/>
      <c r="I36" s="32"/>
      <c r="J36" s="33"/>
      <c r="K36" s="4"/>
    </row>
    <row r="37" spans="1:11" ht="15.75">
      <c r="A37" s="128" t="s">
        <v>30</v>
      </c>
      <c r="B37" s="129"/>
      <c r="C37" s="130"/>
      <c r="D37" s="40">
        <f>D28+D34</f>
        <v>12</v>
      </c>
      <c r="E37" s="131"/>
      <c r="F37" s="132"/>
      <c r="G37" s="27">
        <f aca="true" t="shared" si="1" ref="G37:J38">G28+G34</f>
        <v>20410.195041322317</v>
      </c>
      <c r="H37" s="27">
        <f t="shared" si="1"/>
        <v>4917.778512396694</v>
      </c>
      <c r="I37" s="27">
        <f t="shared" si="1"/>
        <v>780.8925619834711</v>
      </c>
      <c r="J37" s="28">
        <f t="shared" si="1"/>
        <v>27574.730578512397</v>
      </c>
      <c r="K37" s="4"/>
    </row>
    <row r="38" spans="1:11" ht="31.5" customHeight="1" thickBot="1">
      <c r="A38" s="125" t="s">
        <v>31</v>
      </c>
      <c r="B38" s="106"/>
      <c r="C38" s="107"/>
      <c r="D38" s="41">
        <f>D29+D35</f>
        <v>12</v>
      </c>
      <c r="E38" s="133"/>
      <c r="F38" s="134"/>
      <c r="G38" s="29">
        <f t="shared" si="1"/>
        <v>40820.39008264463</v>
      </c>
      <c r="H38" s="29">
        <f t="shared" si="1"/>
        <v>9835.557024793388</v>
      </c>
      <c r="I38" s="29">
        <f t="shared" si="1"/>
        <v>1561.7851239669421</v>
      </c>
      <c r="J38" s="30">
        <f t="shared" si="1"/>
        <v>55149.461157024794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14" t="s">
        <v>32</v>
      </c>
      <c r="B41" s="114"/>
      <c r="C41" s="114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14" t="s">
        <v>33</v>
      </c>
      <c r="B42" s="114"/>
      <c r="C42" s="114"/>
      <c r="D42" s="114"/>
      <c r="E42" s="35"/>
      <c r="F42" s="35"/>
      <c r="G42" s="4"/>
      <c r="H42" s="112" t="s">
        <v>47</v>
      </c>
      <c r="I42" s="112"/>
      <c r="J42" s="35"/>
      <c r="K42" s="4"/>
    </row>
  </sheetData>
  <sheetProtection/>
  <mergeCells count="62">
    <mergeCell ref="B32:C32"/>
    <mergeCell ref="B33:C33"/>
    <mergeCell ref="A37:C37"/>
    <mergeCell ref="A42:D42"/>
    <mergeCell ref="A41:C41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38:C38"/>
    <mergeCell ref="A34:C34"/>
    <mergeCell ref="A35:C35"/>
    <mergeCell ref="E38:F38"/>
    <mergeCell ref="E34:F34"/>
    <mergeCell ref="E35:F35"/>
    <mergeCell ref="E36:F36"/>
    <mergeCell ref="E37:F37"/>
    <mergeCell ref="A28:C28"/>
    <mergeCell ref="A29:C29"/>
    <mergeCell ref="B22:C22"/>
    <mergeCell ref="B19:C19"/>
    <mergeCell ref="B20:C20"/>
    <mergeCell ref="B21:C21"/>
    <mergeCell ref="B23:C23"/>
    <mergeCell ref="A36:C36"/>
    <mergeCell ref="A7:C7"/>
    <mergeCell ref="F4:I4"/>
    <mergeCell ref="B27:C27"/>
    <mergeCell ref="B24:C24"/>
    <mergeCell ref="A16:C16"/>
    <mergeCell ref="D16:E16"/>
    <mergeCell ref="B26:C26"/>
    <mergeCell ref="G16:I16"/>
    <mergeCell ref="C5:D5"/>
    <mergeCell ref="B25:C25"/>
    <mergeCell ref="G1:I1"/>
    <mergeCell ref="F2:J2"/>
    <mergeCell ref="F3:J3"/>
    <mergeCell ref="A1:C1"/>
    <mergeCell ref="A3:C3"/>
    <mergeCell ref="A5:B5"/>
    <mergeCell ref="B31:C31"/>
    <mergeCell ref="G6:I6"/>
    <mergeCell ref="A15:J15"/>
    <mergeCell ref="I9:J9"/>
    <mergeCell ref="F9:H9"/>
    <mergeCell ref="F11:I11"/>
    <mergeCell ref="A14:J14"/>
    <mergeCell ref="A30:C30"/>
    <mergeCell ref="A17:F17"/>
    <mergeCell ref="E19:F19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zoomScalePageLayoutView="0" workbookViewId="0" topLeftCell="A15">
      <selection activeCell="J37" sqref="J37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35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J37</f>
        <v>32207.581818181818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40179</v>
      </c>
      <c r="E16" s="111"/>
      <c r="F16" s="11" t="s">
        <v>43</v>
      </c>
      <c r="G16" s="111">
        <v>40268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869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6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  <c r="O19" s="53"/>
      <c r="P19" s="52"/>
    </row>
    <row r="20" spans="1:16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(G17/5ПЕР!G17)*5ПЕР!G20</f>
        <v>3476</v>
      </c>
      <c r="H20" s="18">
        <f>(G17/5ПЕР!G17)*5ПЕР!H20</f>
        <v>1738</v>
      </c>
      <c r="I20" s="18">
        <f>(G17/5ПЕР!G17)*5ПЕР!I20</f>
        <v>521.4</v>
      </c>
      <c r="J20" s="19">
        <f aca="true" t="shared" si="0" ref="J20:J27">SUM(G20:I20)*D20</f>
        <v>5735.4</v>
      </c>
      <c r="K20" s="50">
        <f>ROUND((G16-D16)/30,0)</f>
        <v>3</v>
      </c>
      <c r="L20" s="54">
        <f>G20*D20</f>
        <v>3476</v>
      </c>
      <c r="M20" s="54">
        <f>H20*D20</f>
        <v>1738</v>
      </c>
      <c r="N20" s="54">
        <f>I20*D20</f>
        <v>521.4</v>
      </c>
      <c r="O20" s="51"/>
      <c r="P20" s="52"/>
    </row>
    <row r="21" spans="1:14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(G17/5ПЕР!G17)*5ПЕР!G21</f>
        <v>3128.4</v>
      </c>
      <c r="H21" s="22">
        <f>(G17/5ПЕР!G17)*5ПЕР!H21</f>
        <v>1564.2</v>
      </c>
      <c r="I21" s="22"/>
      <c r="J21" s="23">
        <f t="shared" si="0"/>
        <v>4692.6</v>
      </c>
      <c r="K21" s="4"/>
      <c r="L21" s="55">
        <f>G21*D21</f>
        <v>3128.4</v>
      </c>
      <c r="M21" s="55">
        <f>H21*D21</f>
        <v>1564.2</v>
      </c>
      <c r="N21" s="55">
        <f>I21*D21</f>
        <v>0</v>
      </c>
    </row>
    <row r="22" spans="1:14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(G17/5ПЕР!G17)*5ПЕР!G22</f>
        <v>2954.6000000000004</v>
      </c>
      <c r="H22" s="22">
        <f>(G17/5ПЕР!G17)*5ПЕР!H22</f>
        <v>1182.1272727272726</v>
      </c>
      <c r="I22" s="22"/>
      <c r="J22" s="23">
        <f t="shared" si="0"/>
        <v>4136.727272727273</v>
      </c>
      <c r="K22" s="4"/>
      <c r="L22" s="55">
        <f aca="true" t="shared" si="1" ref="L22:L27">G22*D22</f>
        <v>2954.6000000000004</v>
      </c>
      <c r="M22" s="55">
        <f aca="true" t="shared" si="2" ref="M22:M27">H22*D22</f>
        <v>1182.1272727272726</v>
      </c>
      <c r="N22" s="55">
        <f aca="true" t="shared" si="3" ref="N22:N27">I22*D22</f>
        <v>0</v>
      </c>
    </row>
    <row r="23" spans="1:14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f>(G17/5ПЕР!G17)*5ПЕР!G23</f>
        <v>1712.1454545454546</v>
      </c>
      <c r="H23" s="22"/>
      <c r="I23" s="22"/>
      <c r="J23" s="23">
        <f t="shared" si="0"/>
        <v>3424.2909090909093</v>
      </c>
      <c r="K23" s="4"/>
      <c r="L23" s="55">
        <f t="shared" si="1"/>
        <v>3424.2909090909093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(G17/5ПЕР!G17)*5ПЕР!G24</f>
        <v>1304.2181818181816</v>
      </c>
      <c r="H24" s="22"/>
      <c r="I24" s="22">
        <f>(G17/5ПЕР!G17)*5ПЕР!I24</f>
        <v>390.69090909090903</v>
      </c>
      <c r="J24" s="23">
        <f t="shared" si="0"/>
        <v>1694.9090909090905</v>
      </c>
      <c r="K24" s="4"/>
      <c r="L24" s="55">
        <f t="shared" si="1"/>
        <v>1304.2181818181816</v>
      </c>
      <c r="M24" s="55">
        <f t="shared" si="2"/>
        <v>0</v>
      </c>
      <c r="N24" s="55">
        <f t="shared" si="3"/>
        <v>390.69090909090903</v>
      </c>
    </row>
    <row r="25" spans="1:14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f>(G17/5ПЕР!G17)*5ПЕР!G25</f>
        <v>2520.8181818181815</v>
      </c>
      <c r="H25" s="22">
        <f>(G17/5ПЕР!G17)*5ПЕР!H25</f>
        <v>1259.690909090909</v>
      </c>
      <c r="I25" s="22"/>
      <c r="J25" s="23">
        <f t="shared" si="0"/>
        <v>3780.5090909090904</v>
      </c>
      <c r="K25" s="4"/>
      <c r="L25" s="55">
        <f t="shared" si="1"/>
        <v>2520.8181818181815</v>
      </c>
      <c r="M25" s="55">
        <f t="shared" si="2"/>
        <v>1259.690909090909</v>
      </c>
      <c r="N25" s="55">
        <f t="shared" si="3"/>
        <v>0</v>
      </c>
    </row>
    <row r="26" spans="1:14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f>(G17/5ПЕР!G17)*5ПЕР!G26</f>
        <v>1712.1454545454546</v>
      </c>
      <c r="H26" s="22"/>
      <c r="I26" s="22"/>
      <c r="J26" s="23">
        <f t="shared" si="0"/>
        <v>1712.1454545454546</v>
      </c>
      <c r="K26" s="4"/>
      <c r="L26" s="55">
        <f t="shared" si="1"/>
        <v>1712.1454545454546</v>
      </c>
      <c r="M26" s="55">
        <f t="shared" si="2"/>
        <v>0</v>
      </c>
      <c r="N26" s="55">
        <f t="shared" si="3"/>
        <v>0</v>
      </c>
    </row>
    <row r="27" spans="1:14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(G17/5ПЕР!G17)*5ПЕР!G27</f>
        <v>1712.1454545454546</v>
      </c>
      <c r="H27" s="25"/>
      <c r="I27" s="25"/>
      <c r="J27" s="26">
        <f t="shared" si="0"/>
        <v>1712.1454545454546</v>
      </c>
      <c r="K27" s="4"/>
      <c r="L27" s="55">
        <f t="shared" si="1"/>
        <v>1712.1454545454546</v>
      </c>
      <c r="M27" s="55">
        <f t="shared" si="2"/>
        <v>0</v>
      </c>
      <c r="N27" s="55">
        <f t="shared" si="3"/>
        <v>0</v>
      </c>
    </row>
    <row r="28" spans="1:14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18520.47272727273</v>
      </c>
      <c r="H28" s="27">
        <f>SUM(H20:H27)</f>
        <v>5744.018181818181</v>
      </c>
      <c r="I28" s="27">
        <f>SUM(I20:I27)</f>
        <v>912.090909090909</v>
      </c>
      <c r="J28" s="28">
        <f>SUM(J20:J27)</f>
        <v>26888.727272727272</v>
      </c>
      <c r="K28" s="4"/>
      <c r="L28" s="55"/>
      <c r="M28" s="55"/>
      <c r="N28" s="55"/>
    </row>
    <row r="29" spans="1:14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55561.41818181818</v>
      </c>
      <c r="H29" s="29">
        <f>H28*K20</f>
        <v>17232.054545454543</v>
      </c>
      <c r="I29" s="29">
        <f>I28*K20</f>
        <v>2736.272727272727</v>
      </c>
      <c r="J29" s="30">
        <f>J28*K20</f>
        <v>80666.18181818182</v>
      </c>
      <c r="K29" s="4"/>
      <c r="L29" s="55"/>
      <c r="M29" s="55"/>
      <c r="N29" s="55"/>
    </row>
    <row r="30" spans="1:14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  <c r="L30" s="55"/>
      <c r="M30" s="55"/>
      <c r="N30" s="55"/>
    </row>
    <row r="31" spans="1:14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f>(G17/5ПЕР!G17)*5ПЕР!G31</f>
        <v>1276.9272727272728</v>
      </c>
      <c r="H31" s="22"/>
      <c r="I31" s="22"/>
      <c r="J31" s="23">
        <f>SUM(G31:I31)*D31</f>
        <v>1276.9272727272728</v>
      </c>
      <c r="K31" s="4"/>
      <c r="L31" s="55">
        <f>G31*D31</f>
        <v>1276.9272727272728</v>
      </c>
      <c r="M31" s="55">
        <f>H31*D31</f>
        <v>0</v>
      </c>
      <c r="N31" s="55">
        <f>I31*D31</f>
        <v>0</v>
      </c>
    </row>
    <row r="32" spans="1:14" ht="15.75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f>(G17/5ПЕР!G17)*5ПЕР!G32</f>
        <v>2042.509090909091</v>
      </c>
      <c r="H32" s="22"/>
      <c r="I32" s="22"/>
      <c r="J32" s="23">
        <f>SUM(G32:I32)*D32</f>
        <v>2042.509090909091</v>
      </c>
      <c r="K32" s="4"/>
      <c r="L32" s="55">
        <f>G32*D32</f>
        <v>2042.509090909091</v>
      </c>
      <c r="M32" s="55">
        <f>H32*D32</f>
        <v>0</v>
      </c>
      <c r="N32" s="55">
        <f>I32*D32</f>
        <v>0</v>
      </c>
    </row>
    <row r="33" spans="1:14" ht="16.5" thickBot="1">
      <c r="A33" s="24">
        <v>11</v>
      </c>
      <c r="B33" s="126" t="s">
        <v>28</v>
      </c>
      <c r="C33" s="127"/>
      <c r="D33" s="39">
        <v>1</v>
      </c>
      <c r="E33" s="138">
        <v>2.3</v>
      </c>
      <c r="F33" s="139"/>
      <c r="G33" s="25">
        <f>(G17/5ПЕР!G17)*5ПЕР!G33</f>
        <v>1999.4181818181817</v>
      </c>
      <c r="H33" s="25"/>
      <c r="I33" s="25"/>
      <c r="J33" s="26">
        <f>SUM(G33:I33)*D33</f>
        <v>1999.4181818181817</v>
      </c>
      <c r="K33" s="4"/>
      <c r="L33" s="55">
        <f>G33*D33</f>
        <v>1999.4181818181817</v>
      </c>
      <c r="M33" s="55">
        <f>H33*D33</f>
        <v>0</v>
      </c>
      <c r="N33" s="55">
        <f>I33*D33</f>
        <v>0</v>
      </c>
    </row>
    <row r="34" spans="1:14" ht="15.75">
      <c r="A34" s="128" t="s">
        <v>29</v>
      </c>
      <c r="B34" s="129"/>
      <c r="C34" s="130"/>
      <c r="D34" s="40">
        <f>SUM(D31:D33)</f>
        <v>3</v>
      </c>
      <c r="E34" s="131"/>
      <c r="F34" s="132"/>
      <c r="G34" s="27">
        <f>SUM(G31:G33)</f>
        <v>5318.854545454546</v>
      </c>
      <c r="H34" s="27"/>
      <c r="I34" s="27"/>
      <c r="J34" s="28">
        <f>SUM(J31:J33)</f>
        <v>5318.854545454546</v>
      </c>
      <c r="K34" s="4"/>
      <c r="L34" s="56">
        <f>SUM(L20:L33)</f>
        <v>25551.472727272725</v>
      </c>
      <c r="M34" s="56">
        <f>SUM(M20:M33)</f>
        <v>5744.018181818181</v>
      </c>
      <c r="N34" s="56">
        <f>SUM(N20:N33)</f>
        <v>912.090909090909</v>
      </c>
    </row>
    <row r="35" spans="1:14" ht="31.5" customHeight="1" thickBot="1">
      <c r="A35" s="125" t="s">
        <v>25</v>
      </c>
      <c r="B35" s="106"/>
      <c r="C35" s="107"/>
      <c r="D35" s="41">
        <f>D34</f>
        <v>3</v>
      </c>
      <c r="E35" s="133"/>
      <c r="F35" s="134"/>
      <c r="G35" s="29">
        <f>G34*K20</f>
        <v>15956.563636363637</v>
      </c>
      <c r="H35" s="29"/>
      <c r="I35" s="29"/>
      <c r="J35" s="30">
        <f>J34*K20</f>
        <v>15956.563636363637</v>
      </c>
      <c r="K35" s="4"/>
      <c r="L35" s="2">
        <f>L34*K20</f>
        <v>76654.41818181818</v>
      </c>
      <c r="M35" s="2">
        <f>M34*K20</f>
        <v>17232.054545454543</v>
      </c>
      <c r="N35" s="2">
        <f>N34*K20</f>
        <v>2736.272727272727</v>
      </c>
    </row>
    <row r="36" spans="1:11" ht="14.25" customHeight="1" thickBot="1">
      <c r="A36" s="135"/>
      <c r="B36" s="136"/>
      <c r="C36" s="137"/>
      <c r="D36" s="43"/>
      <c r="E36" s="144"/>
      <c r="F36" s="145"/>
      <c r="G36" s="32"/>
      <c r="H36" s="32"/>
      <c r="I36" s="32"/>
      <c r="J36" s="33"/>
      <c r="K36" s="4"/>
    </row>
    <row r="37" spans="1:11" ht="15.75">
      <c r="A37" s="128" t="s">
        <v>30</v>
      </c>
      <c r="B37" s="129"/>
      <c r="C37" s="130"/>
      <c r="D37" s="40">
        <f>D28+D34</f>
        <v>12</v>
      </c>
      <c r="E37" s="131"/>
      <c r="F37" s="132"/>
      <c r="G37" s="27">
        <f aca="true" t="shared" si="4" ref="G37:J38">G28+G34</f>
        <v>23839.327272727274</v>
      </c>
      <c r="H37" s="27">
        <f t="shared" si="4"/>
        <v>5744.018181818181</v>
      </c>
      <c r="I37" s="27">
        <f t="shared" si="4"/>
        <v>912.090909090909</v>
      </c>
      <c r="J37" s="28">
        <f t="shared" si="4"/>
        <v>32207.581818181818</v>
      </c>
      <c r="K37" s="4"/>
    </row>
    <row r="38" spans="1:11" ht="31.5" customHeight="1" thickBot="1">
      <c r="A38" s="125" t="s">
        <v>31</v>
      </c>
      <c r="B38" s="106"/>
      <c r="C38" s="107"/>
      <c r="D38" s="41">
        <f>D29+D35</f>
        <v>12</v>
      </c>
      <c r="E38" s="133"/>
      <c r="F38" s="134"/>
      <c r="G38" s="29">
        <f t="shared" si="4"/>
        <v>71517.98181818181</v>
      </c>
      <c r="H38" s="29">
        <f t="shared" si="4"/>
        <v>17232.054545454543</v>
      </c>
      <c r="I38" s="29">
        <f t="shared" si="4"/>
        <v>2736.272727272727</v>
      </c>
      <c r="J38" s="30">
        <f t="shared" si="4"/>
        <v>96622.74545454545</v>
      </c>
      <c r="K38" s="4"/>
    </row>
    <row r="39" spans="1:11" ht="12.75">
      <c r="A39" s="34"/>
      <c r="B39" s="34"/>
      <c r="C39" s="34"/>
      <c r="D39" s="34"/>
      <c r="E39" s="34"/>
      <c r="F39" s="34"/>
      <c r="G39" s="34"/>
      <c r="H39" s="34"/>
      <c r="I39" s="34"/>
      <c r="J39" s="4"/>
      <c r="K39" s="4"/>
    </row>
    <row r="40" spans="1:11" ht="12.7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114" t="s">
        <v>32</v>
      </c>
      <c r="B41" s="114"/>
      <c r="C41" s="114"/>
      <c r="D41" s="35"/>
      <c r="E41" s="35"/>
      <c r="F41" s="35"/>
      <c r="G41" s="35"/>
      <c r="H41" s="35"/>
      <c r="I41" s="35"/>
      <c r="J41" s="35"/>
      <c r="K41" s="4"/>
    </row>
    <row r="42" spans="1:11" ht="15.75">
      <c r="A42" s="114" t="s">
        <v>33</v>
      </c>
      <c r="B42" s="114"/>
      <c r="C42" s="114"/>
      <c r="D42" s="114"/>
      <c r="E42" s="35"/>
      <c r="F42" s="35"/>
      <c r="G42" s="4"/>
      <c r="H42" s="112" t="s">
        <v>47</v>
      </c>
      <c r="I42" s="112"/>
      <c r="J42" s="35"/>
      <c r="K42" s="4"/>
    </row>
  </sheetData>
  <sheetProtection password="DB6F" sheet="1" objects="1" scenarios="1"/>
  <mergeCells count="62">
    <mergeCell ref="A30:C30"/>
    <mergeCell ref="G16:I16"/>
    <mergeCell ref="A17:F17"/>
    <mergeCell ref="E19:F19"/>
    <mergeCell ref="B25:C25"/>
    <mergeCell ref="G1:I1"/>
    <mergeCell ref="F2:J2"/>
    <mergeCell ref="G6:I6"/>
    <mergeCell ref="A15:J15"/>
    <mergeCell ref="I9:J9"/>
    <mergeCell ref="F9:H9"/>
    <mergeCell ref="A1:C1"/>
    <mergeCell ref="A3:C3"/>
    <mergeCell ref="C5:D5"/>
    <mergeCell ref="A5:B5"/>
    <mergeCell ref="F4:I4"/>
    <mergeCell ref="B27:C27"/>
    <mergeCell ref="B24:C24"/>
    <mergeCell ref="A16:C16"/>
    <mergeCell ref="D16:E16"/>
    <mergeCell ref="B26:C26"/>
    <mergeCell ref="B23:C23"/>
    <mergeCell ref="F11:I11"/>
    <mergeCell ref="A14:J14"/>
    <mergeCell ref="F3:J3"/>
    <mergeCell ref="A36:C36"/>
    <mergeCell ref="A37:C37"/>
    <mergeCell ref="A28:C28"/>
    <mergeCell ref="A29:C29"/>
    <mergeCell ref="B22:C22"/>
    <mergeCell ref="B19:C19"/>
    <mergeCell ref="B20:C20"/>
    <mergeCell ref="B21:C21"/>
    <mergeCell ref="A7:C7"/>
    <mergeCell ref="A41:C41"/>
    <mergeCell ref="E28:F28"/>
    <mergeCell ref="E29:F29"/>
    <mergeCell ref="E30:F30"/>
    <mergeCell ref="E31:F31"/>
    <mergeCell ref="E32:F32"/>
    <mergeCell ref="E33:F33"/>
    <mergeCell ref="A38:C38"/>
    <mergeCell ref="A34:C34"/>
    <mergeCell ref="A35:C35"/>
    <mergeCell ref="A42:D42"/>
    <mergeCell ref="H42:I42"/>
    <mergeCell ref="E20:F20"/>
    <mergeCell ref="E21:F21"/>
    <mergeCell ref="E22:F22"/>
    <mergeCell ref="E23:F23"/>
    <mergeCell ref="E24:F24"/>
    <mergeCell ref="E25:F25"/>
    <mergeCell ref="E26:F26"/>
    <mergeCell ref="E27:F27"/>
    <mergeCell ref="B31:C31"/>
    <mergeCell ref="E38:F38"/>
    <mergeCell ref="E34:F34"/>
    <mergeCell ref="E35:F35"/>
    <mergeCell ref="E36:F36"/>
    <mergeCell ref="E37:F37"/>
    <mergeCell ref="B32:C32"/>
    <mergeCell ref="B33:C3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zoomScalePageLayoutView="0" workbookViewId="0" topLeftCell="A15">
      <selection activeCell="G21" sqref="G21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50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J36</f>
        <v>30729.593388429756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40269</v>
      </c>
      <c r="E16" s="111"/>
      <c r="F16" s="11" t="s">
        <v>43</v>
      </c>
      <c r="G16" s="111">
        <v>40359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884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(G17/6ПЕР!G17)*6ПЕР!G20</f>
        <v>3536.0000000000005</v>
      </c>
      <c r="H20" s="18">
        <f>(G17/6ПЕР!G17)*6ПЕР!H20</f>
        <v>1768.0000000000002</v>
      </c>
      <c r="I20" s="18">
        <f>(G17/6ПЕР!G17)*6ПЕР!I20</f>
        <v>530.4</v>
      </c>
      <c r="J20" s="19">
        <f aca="true" t="shared" si="0" ref="J20:J27">SUM(G20:I20)*D20</f>
        <v>5834.400000000001</v>
      </c>
      <c r="K20" s="20">
        <f>ROUND((G16-D16)/30,0)</f>
        <v>3</v>
      </c>
      <c r="L20" s="54">
        <f>G20*D20</f>
        <v>3536.0000000000005</v>
      </c>
      <c r="M20" s="54">
        <f>H20*D20</f>
        <v>1768.0000000000002</v>
      </c>
      <c r="N20" s="54">
        <f>I20*D20</f>
        <v>530.4</v>
      </c>
    </row>
    <row r="21" spans="1:14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(G17/6ПЕР!G17)*6ПЕР!G21</f>
        <v>3182.4</v>
      </c>
      <c r="H21" s="22">
        <f>(G17/6ПЕР!G17)*6ПЕР!H21</f>
        <v>1591.2</v>
      </c>
      <c r="I21" s="22"/>
      <c r="J21" s="23">
        <f t="shared" si="0"/>
        <v>4773.6</v>
      </c>
      <c r="K21" s="4"/>
      <c r="L21" s="55">
        <f>G21*D21</f>
        <v>3182.4</v>
      </c>
      <c r="M21" s="55">
        <f>H21*D21</f>
        <v>1591.2</v>
      </c>
      <c r="N21" s="55">
        <f>I21*D21</f>
        <v>0</v>
      </c>
    </row>
    <row r="22" spans="1:14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(G17/6ПЕР!G17)*6ПЕР!G22</f>
        <v>3005.6000000000004</v>
      </c>
      <c r="H22" s="22">
        <f>(G17/6ПЕР!G17)*6ПЕР!H22</f>
        <v>1202.5322314049586</v>
      </c>
      <c r="I22" s="22"/>
      <c r="J22" s="23">
        <f t="shared" si="0"/>
        <v>4208.132231404959</v>
      </c>
      <c r="K22" s="4"/>
      <c r="L22" s="55">
        <f aca="true" t="shared" si="1" ref="L22:L27">G22*D22</f>
        <v>3005.6000000000004</v>
      </c>
      <c r="M22" s="55">
        <f aca="true" t="shared" si="2" ref="M22:M27">H22*D22</f>
        <v>1202.5322314049586</v>
      </c>
      <c r="N22" s="55">
        <f aca="true" t="shared" si="3" ref="N22:N27">I22*D22</f>
        <v>0</v>
      </c>
    </row>
    <row r="23" spans="1:14" ht="31.5" customHeight="1">
      <c r="A23" s="21">
        <v>4</v>
      </c>
      <c r="B23" s="120" t="s">
        <v>19</v>
      </c>
      <c r="C23" s="121"/>
      <c r="D23" s="38">
        <v>2</v>
      </c>
      <c r="E23" s="142">
        <v>1.97</v>
      </c>
      <c r="F23" s="143"/>
      <c r="G23" s="22">
        <f>(G17/6ПЕР!G17)*6ПЕР!G23</f>
        <v>1741.6991735537192</v>
      </c>
      <c r="H23" s="22"/>
      <c r="I23" s="22"/>
      <c r="J23" s="23">
        <f t="shared" si="0"/>
        <v>3483.3983471074384</v>
      </c>
      <c r="K23" s="4"/>
      <c r="L23" s="55">
        <f t="shared" si="1"/>
        <v>3483.3983471074384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(G17/6ПЕР!G17)*6ПЕР!G24</f>
        <v>1326.7305785123965</v>
      </c>
      <c r="H24" s="22"/>
      <c r="I24" s="22">
        <f>(G17/6ПЕР!G17)*6ПЕР!I24</f>
        <v>397.43471074380165</v>
      </c>
      <c r="J24" s="23">
        <f t="shared" si="0"/>
        <v>1724.165289256198</v>
      </c>
      <c r="K24" s="4"/>
      <c r="L24" s="55">
        <f t="shared" si="1"/>
        <v>1326.7305785123965</v>
      </c>
      <c r="M24" s="55">
        <f t="shared" si="2"/>
        <v>0</v>
      </c>
      <c r="N24" s="55">
        <f t="shared" si="3"/>
        <v>397.43471074380165</v>
      </c>
    </row>
    <row r="25" spans="1:14" ht="15.75">
      <c r="A25" s="21">
        <v>6</v>
      </c>
      <c r="B25" s="120" t="s">
        <v>21</v>
      </c>
      <c r="C25" s="121"/>
      <c r="D25" s="38">
        <v>1</v>
      </c>
      <c r="E25" s="142">
        <v>2.9</v>
      </c>
      <c r="F25" s="143"/>
      <c r="G25" s="22">
        <f>(G17/6ПЕР!G17)*6ПЕР!G25</f>
        <v>2564.3305785123966</v>
      </c>
      <c r="H25" s="22">
        <f>(G17/6ПЕР!G17)*6ПЕР!H25</f>
        <v>1281.4347107438016</v>
      </c>
      <c r="I25" s="22"/>
      <c r="J25" s="23">
        <f t="shared" si="0"/>
        <v>3845.7652892561982</v>
      </c>
      <c r="K25" s="4"/>
      <c r="L25" s="55">
        <f t="shared" si="1"/>
        <v>2564.3305785123966</v>
      </c>
      <c r="M25" s="55">
        <f t="shared" si="2"/>
        <v>1281.4347107438016</v>
      </c>
      <c r="N25" s="55">
        <f t="shared" si="3"/>
        <v>0</v>
      </c>
    </row>
    <row r="26" spans="1:14" ht="15.75">
      <c r="A26" s="21">
        <v>7</v>
      </c>
      <c r="B26" s="120" t="s">
        <v>22</v>
      </c>
      <c r="C26" s="121"/>
      <c r="D26" s="38">
        <v>1</v>
      </c>
      <c r="E26" s="142">
        <v>1.97</v>
      </c>
      <c r="F26" s="143"/>
      <c r="G26" s="22">
        <f>(G17/6ПЕР!G17)*6ПЕР!G26</f>
        <v>1741.6991735537192</v>
      </c>
      <c r="H26" s="22"/>
      <c r="I26" s="22"/>
      <c r="J26" s="23">
        <f t="shared" si="0"/>
        <v>1741.6991735537192</v>
      </c>
      <c r="K26" s="4"/>
      <c r="L26" s="55">
        <f t="shared" si="1"/>
        <v>1741.6991735537192</v>
      </c>
      <c r="M26" s="55">
        <f t="shared" si="2"/>
        <v>0</v>
      </c>
      <c r="N26" s="55">
        <f t="shared" si="3"/>
        <v>0</v>
      </c>
    </row>
    <row r="27" spans="1:14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(G17/6ПЕР!G17)*6ПЕР!G27</f>
        <v>1741.6991735537192</v>
      </c>
      <c r="H27" s="25"/>
      <c r="I27" s="25"/>
      <c r="J27" s="26">
        <f t="shared" si="0"/>
        <v>1741.6991735537192</v>
      </c>
      <c r="K27" s="4"/>
      <c r="L27" s="55">
        <f t="shared" si="1"/>
        <v>1741.6991735537192</v>
      </c>
      <c r="M27" s="55">
        <f t="shared" si="2"/>
        <v>0</v>
      </c>
      <c r="N27" s="55">
        <f t="shared" si="3"/>
        <v>0</v>
      </c>
    </row>
    <row r="28" spans="1:14" ht="15.75">
      <c r="A28" s="128" t="s">
        <v>24</v>
      </c>
      <c r="B28" s="129"/>
      <c r="C28" s="130"/>
      <c r="D28" s="40">
        <f>SUM(D20:D27)</f>
        <v>9</v>
      </c>
      <c r="E28" s="131"/>
      <c r="F28" s="132"/>
      <c r="G28" s="27">
        <f>SUM(G20:G27)</f>
        <v>18840.15867768595</v>
      </c>
      <c r="H28" s="27">
        <f>SUM(H20:H27)</f>
        <v>5843.16694214876</v>
      </c>
      <c r="I28" s="27">
        <f>SUM(I20:I27)</f>
        <v>927.8347107438017</v>
      </c>
      <c r="J28" s="28">
        <f>SUM(J20:J27)</f>
        <v>27352.859504132233</v>
      </c>
      <c r="K28" s="4"/>
      <c r="L28" s="55"/>
      <c r="M28" s="55"/>
      <c r="N28" s="55"/>
    </row>
    <row r="29" spans="1:14" ht="31.5" customHeight="1" thickBot="1">
      <c r="A29" s="125" t="s">
        <v>25</v>
      </c>
      <c r="B29" s="106"/>
      <c r="C29" s="107"/>
      <c r="D29" s="41">
        <f>D28</f>
        <v>9</v>
      </c>
      <c r="E29" s="133"/>
      <c r="F29" s="134"/>
      <c r="G29" s="29">
        <f>G28*K20</f>
        <v>56520.47603305786</v>
      </c>
      <c r="H29" s="29">
        <f>H28*K20</f>
        <v>17529.50082644628</v>
      </c>
      <c r="I29" s="29">
        <f>I28*K20</f>
        <v>2783.504132231405</v>
      </c>
      <c r="J29" s="30">
        <f>J28*K20</f>
        <v>82058.57851239669</v>
      </c>
      <c r="K29" s="4"/>
      <c r="L29" s="55"/>
      <c r="M29" s="55"/>
      <c r="N29" s="55"/>
    </row>
    <row r="30" spans="1:14" ht="15.75">
      <c r="A30" s="108"/>
      <c r="B30" s="118"/>
      <c r="C30" s="119"/>
      <c r="D30" s="42"/>
      <c r="E30" s="140"/>
      <c r="F30" s="141"/>
      <c r="G30" s="18"/>
      <c r="H30" s="18"/>
      <c r="I30" s="18"/>
      <c r="J30" s="31"/>
      <c r="K30" s="4"/>
      <c r="L30" s="55"/>
      <c r="M30" s="55"/>
      <c r="N30" s="55"/>
    </row>
    <row r="31" spans="1:14" ht="15.75">
      <c r="A31" s="21">
        <v>9</v>
      </c>
      <c r="B31" s="109" t="s">
        <v>26</v>
      </c>
      <c r="C31" s="110"/>
      <c r="D31" s="38">
        <v>1</v>
      </c>
      <c r="E31" s="142">
        <v>1.47</v>
      </c>
      <c r="F31" s="143"/>
      <c r="G31" s="22">
        <f>(G17/6ПЕР!G17)*6ПЕР!G31</f>
        <v>1298.9685950413225</v>
      </c>
      <c r="H31" s="22"/>
      <c r="I31" s="22"/>
      <c r="J31" s="23">
        <f>SUM(G31:I31)*D31</f>
        <v>1298.9685950413225</v>
      </c>
      <c r="K31" s="4"/>
      <c r="L31" s="55">
        <f>G31*D31</f>
        <v>1298.9685950413225</v>
      </c>
      <c r="M31" s="55">
        <f>H31*D31</f>
        <v>0</v>
      </c>
      <c r="N31" s="55">
        <f>I31*D31</f>
        <v>0</v>
      </c>
    </row>
    <row r="32" spans="1:14" ht="16.5" thickBot="1">
      <c r="A32" s="21">
        <v>10</v>
      </c>
      <c r="B32" s="109" t="s">
        <v>27</v>
      </c>
      <c r="C32" s="110"/>
      <c r="D32" s="38">
        <v>1</v>
      </c>
      <c r="E32" s="142">
        <v>2.35</v>
      </c>
      <c r="F32" s="143"/>
      <c r="G32" s="22">
        <f>(G17/6ПЕР!G17)*6ПЕР!G32</f>
        <v>2077.7652892561987</v>
      </c>
      <c r="H32" s="22"/>
      <c r="I32" s="22"/>
      <c r="J32" s="23">
        <f>SUM(G32:I32)*D32</f>
        <v>2077.7652892561987</v>
      </c>
      <c r="K32" s="4"/>
      <c r="L32" s="55">
        <f>G32*D32</f>
        <v>2077.7652892561987</v>
      </c>
      <c r="M32" s="55">
        <f>H32*D32</f>
        <v>0</v>
      </c>
      <c r="N32" s="55">
        <f>I32*D32</f>
        <v>0</v>
      </c>
    </row>
    <row r="33" spans="1:14" ht="15.75">
      <c r="A33" s="128" t="s">
        <v>29</v>
      </c>
      <c r="B33" s="129"/>
      <c r="C33" s="130"/>
      <c r="D33" s="40">
        <f>SUM(D31:D32)</f>
        <v>2</v>
      </c>
      <c r="E33" s="131"/>
      <c r="F33" s="132"/>
      <c r="G33" s="27">
        <f>SUM(G31:G32)</f>
        <v>3376.7338842975214</v>
      </c>
      <c r="H33" s="27"/>
      <c r="I33" s="27"/>
      <c r="J33" s="28">
        <f>SUM(J31:J32)</f>
        <v>3376.7338842975214</v>
      </c>
      <c r="K33" s="4"/>
      <c r="L33" s="56">
        <f>SUM(L20:L32)</f>
        <v>23958.591735537193</v>
      </c>
      <c r="M33" s="56">
        <f>SUM(M20:M32)</f>
        <v>5843.16694214876</v>
      </c>
      <c r="N33" s="56">
        <f>SUM(N20:N32)</f>
        <v>927.8347107438017</v>
      </c>
    </row>
    <row r="34" spans="1:14" ht="31.5" customHeight="1" thickBot="1">
      <c r="A34" s="125" t="s">
        <v>25</v>
      </c>
      <c r="B34" s="106"/>
      <c r="C34" s="107"/>
      <c r="D34" s="41">
        <f>D33</f>
        <v>2</v>
      </c>
      <c r="E34" s="133"/>
      <c r="F34" s="134"/>
      <c r="G34" s="29">
        <f>G33*K20</f>
        <v>10130.201652892563</v>
      </c>
      <c r="H34" s="29"/>
      <c r="I34" s="29"/>
      <c r="J34" s="30">
        <f>J33*K20</f>
        <v>10130.201652892563</v>
      </c>
      <c r="K34" s="4"/>
      <c r="L34" s="2">
        <f>L33*K20</f>
        <v>71875.77520661158</v>
      </c>
      <c r="M34" s="2">
        <f>M33*K20</f>
        <v>17529.50082644628</v>
      </c>
      <c r="N34" s="2">
        <f>N33*K20</f>
        <v>2783.504132231405</v>
      </c>
    </row>
    <row r="35" spans="1:14" ht="14.25" customHeight="1" thickBot="1">
      <c r="A35" s="135"/>
      <c r="B35" s="136"/>
      <c r="C35" s="137"/>
      <c r="D35" s="43"/>
      <c r="E35" s="144"/>
      <c r="F35" s="145"/>
      <c r="G35" s="32"/>
      <c r="H35" s="32"/>
      <c r="I35" s="32"/>
      <c r="J35" s="33"/>
      <c r="K35" s="4"/>
      <c r="L35" s="2"/>
      <c r="M35" s="2"/>
      <c r="N35" s="2"/>
    </row>
    <row r="36" spans="1:11" ht="15.75">
      <c r="A36" s="128" t="s">
        <v>30</v>
      </c>
      <c r="B36" s="129"/>
      <c r="C36" s="130"/>
      <c r="D36" s="40">
        <f>D28+D33</f>
        <v>11</v>
      </c>
      <c r="E36" s="131"/>
      <c r="F36" s="132"/>
      <c r="G36" s="27">
        <f aca="true" t="shared" si="4" ref="G36:J37">G28+G33</f>
        <v>22216.892561983474</v>
      </c>
      <c r="H36" s="27">
        <f t="shared" si="4"/>
        <v>5843.16694214876</v>
      </c>
      <c r="I36" s="27">
        <f t="shared" si="4"/>
        <v>927.8347107438017</v>
      </c>
      <c r="J36" s="28">
        <f t="shared" si="4"/>
        <v>30729.593388429756</v>
      </c>
      <c r="K36" s="4"/>
    </row>
    <row r="37" spans="1:11" ht="31.5" customHeight="1" thickBot="1">
      <c r="A37" s="125" t="s">
        <v>31</v>
      </c>
      <c r="B37" s="106"/>
      <c r="C37" s="107"/>
      <c r="D37" s="41">
        <f>D29+D34</f>
        <v>11</v>
      </c>
      <c r="E37" s="133"/>
      <c r="F37" s="134"/>
      <c r="G37" s="29">
        <f t="shared" si="4"/>
        <v>66650.67768595042</v>
      </c>
      <c r="H37" s="29">
        <f t="shared" si="4"/>
        <v>17529.50082644628</v>
      </c>
      <c r="I37" s="29">
        <f t="shared" si="4"/>
        <v>2783.504132231405</v>
      </c>
      <c r="J37" s="30">
        <f t="shared" si="4"/>
        <v>92188.78016528925</v>
      </c>
      <c r="K37" s="4"/>
    </row>
    <row r="38" spans="1:11" ht="12.75">
      <c r="A38" s="34"/>
      <c r="B38" s="34"/>
      <c r="C38" s="34"/>
      <c r="D38" s="34"/>
      <c r="E38" s="34"/>
      <c r="F38" s="34"/>
      <c r="G38" s="34"/>
      <c r="H38" s="34"/>
      <c r="I38" s="34"/>
      <c r="J38" s="4"/>
      <c r="K38" s="4"/>
    </row>
    <row r="39" spans="1:11" ht="12.7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114" t="s">
        <v>32</v>
      </c>
      <c r="B40" s="114"/>
      <c r="C40" s="114"/>
      <c r="D40" s="35"/>
      <c r="E40" s="35"/>
      <c r="F40" s="35"/>
      <c r="G40" s="35"/>
      <c r="H40" s="35"/>
      <c r="I40" s="35"/>
      <c r="J40" s="35"/>
      <c r="K40" s="4"/>
    </row>
    <row r="41" spans="1:11" ht="15.75">
      <c r="A41" s="114" t="s">
        <v>33</v>
      </c>
      <c r="B41" s="114"/>
      <c r="C41" s="114"/>
      <c r="D41" s="114"/>
      <c r="E41" s="35"/>
      <c r="F41" s="35"/>
      <c r="G41" s="4"/>
      <c r="H41" s="112" t="s">
        <v>47</v>
      </c>
      <c r="I41" s="112"/>
      <c r="J41" s="35"/>
      <c r="K41" s="4"/>
    </row>
  </sheetData>
  <sheetProtection password="DB6F" sheet="1" objects="1" scenarios="1"/>
  <mergeCells count="60">
    <mergeCell ref="E36:F36"/>
    <mergeCell ref="B32:C32"/>
    <mergeCell ref="A41:D41"/>
    <mergeCell ref="H41:I41"/>
    <mergeCell ref="A40:C40"/>
    <mergeCell ref="E32:F32"/>
    <mergeCell ref="A37:C37"/>
    <mergeCell ref="A33:C33"/>
    <mergeCell ref="A35:C35"/>
    <mergeCell ref="E20:F20"/>
    <mergeCell ref="E21:F21"/>
    <mergeCell ref="E22:F22"/>
    <mergeCell ref="E23:F23"/>
    <mergeCell ref="E29:F29"/>
    <mergeCell ref="E30:F30"/>
    <mergeCell ref="E31:F31"/>
    <mergeCell ref="E24:F24"/>
    <mergeCell ref="E25:F25"/>
    <mergeCell ref="E26:F26"/>
    <mergeCell ref="E27:F27"/>
    <mergeCell ref="A5:B5"/>
    <mergeCell ref="D16:E16"/>
    <mergeCell ref="A34:C34"/>
    <mergeCell ref="E37:F37"/>
    <mergeCell ref="A36:C36"/>
    <mergeCell ref="A28:C28"/>
    <mergeCell ref="A29:C29"/>
    <mergeCell ref="B22:C22"/>
    <mergeCell ref="B26:C26"/>
    <mergeCell ref="B31:C31"/>
    <mergeCell ref="A7:C7"/>
    <mergeCell ref="E33:F33"/>
    <mergeCell ref="E34:F34"/>
    <mergeCell ref="E35:F35"/>
    <mergeCell ref="A30:C30"/>
    <mergeCell ref="B25:C25"/>
    <mergeCell ref="B20:C20"/>
    <mergeCell ref="B21:C21"/>
    <mergeCell ref="B23:C23"/>
    <mergeCell ref="E28:F28"/>
    <mergeCell ref="F4:I4"/>
    <mergeCell ref="B27:C27"/>
    <mergeCell ref="B24:C24"/>
    <mergeCell ref="A16:C16"/>
    <mergeCell ref="B19:C19"/>
    <mergeCell ref="F11:I11"/>
    <mergeCell ref="A14:J14"/>
    <mergeCell ref="G16:I16"/>
    <mergeCell ref="A17:F17"/>
    <mergeCell ref="E19:F19"/>
    <mergeCell ref="G1:I1"/>
    <mergeCell ref="F2:J2"/>
    <mergeCell ref="G6:I6"/>
    <mergeCell ref="A15:J15"/>
    <mergeCell ref="I9:J9"/>
    <mergeCell ref="F9:H9"/>
    <mergeCell ref="F3:J3"/>
    <mergeCell ref="A1:C1"/>
    <mergeCell ref="A3:C3"/>
    <mergeCell ref="C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zoomScalePageLayoutView="0" workbookViewId="0" topLeftCell="A19">
      <selection activeCell="G29" sqref="G29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51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J28</f>
        <v>23444.4347107438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40360</v>
      </c>
      <c r="E16" s="111"/>
      <c r="F16" s="11" t="s">
        <v>43</v>
      </c>
      <c r="G16" s="111">
        <v>40451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888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(G17/7ПЕР!G17)*7ПЕР!G20</f>
        <v>3552.0000000000005</v>
      </c>
      <c r="H20" s="18">
        <f>(G17/7ПЕР!G17)*7ПЕР!H20</f>
        <v>1776.0000000000002</v>
      </c>
      <c r="I20" s="18"/>
      <c r="J20" s="19">
        <f aca="true" t="shared" si="0" ref="J20:J27">SUM(G20:I20)*D20</f>
        <v>5328.000000000001</v>
      </c>
      <c r="K20" s="20">
        <f>ROUND((G16-D16)/30,0)</f>
        <v>3</v>
      </c>
      <c r="L20" s="54">
        <f>G20*D20</f>
        <v>3552.0000000000005</v>
      </c>
      <c r="M20" s="54">
        <f>H20*D20</f>
        <v>1776.0000000000002</v>
      </c>
      <c r="N20" s="54">
        <f>I20*D20</f>
        <v>0</v>
      </c>
    </row>
    <row r="21" spans="1:14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(G17/7ПЕР!G17)*7ПЕР!G21</f>
        <v>3196.8</v>
      </c>
      <c r="H21" s="22">
        <f>(G17/7ПЕР!G17)*7ПЕР!H21</f>
        <v>1598.4</v>
      </c>
      <c r="I21" s="22"/>
      <c r="J21" s="23">
        <f t="shared" si="0"/>
        <v>4795.200000000001</v>
      </c>
      <c r="K21" s="4"/>
      <c r="L21" s="55">
        <f>G21*D21</f>
        <v>3196.8</v>
      </c>
      <c r="M21" s="55">
        <f>H21*D21</f>
        <v>1598.4</v>
      </c>
      <c r="N21" s="55">
        <f>I21*D21</f>
        <v>0</v>
      </c>
    </row>
    <row r="22" spans="1:14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(G17/7ПЕР!G17)*7ПЕР!G22</f>
        <v>3019.2000000000003</v>
      </c>
      <c r="H22" s="22">
        <f>(G17/7ПЕР!G17)*7ПЕР!H22</f>
        <v>1207.9735537190081</v>
      </c>
      <c r="I22" s="22"/>
      <c r="J22" s="23">
        <f t="shared" si="0"/>
        <v>4227.173553719009</v>
      </c>
      <c r="K22" s="4"/>
      <c r="L22" s="55">
        <f aca="true" t="shared" si="1" ref="L22:L27">G22*D22</f>
        <v>3019.2000000000003</v>
      </c>
      <c r="M22" s="55">
        <f aca="true" t="shared" si="2" ref="M22:M27">H22*D22</f>
        <v>1207.9735537190081</v>
      </c>
      <c r="N22" s="55">
        <f aca="true" t="shared" si="3" ref="N22:N27">I22*D22</f>
        <v>0</v>
      </c>
    </row>
    <row r="23" spans="1:14" ht="31.5" customHeight="1">
      <c r="A23" s="21">
        <v>4</v>
      </c>
      <c r="B23" s="120" t="s">
        <v>19</v>
      </c>
      <c r="C23" s="121"/>
      <c r="D23" s="38">
        <v>1</v>
      </c>
      <c r="E23" s="142">
        <v>1.97</v>
      </c>
      <c r="F23" s="143"/>
      <c r="G23" s="22">
        <f>(G17/7ПЕР!G17)*7ПЕР!G23</f>
        <v>1749.5801652892565</v>
      </c>
      <c r="H23" s="22"/>
      <c r="I23" s="22"/>
      <c r="J23" s="23">
        <f t="shared" si="0"/>
        <v>1749.5801652892565</v>
      </c>
      <c r="K23" s="4"/>
      <c r="L23" s="55">
        <f t="shared" si="1"/>
        <v>1749.5801652892565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(G17/7ПЕР!G17)*7ПЕР!G24</f>
        <v>1332.7338842975205</v>
      </c>
      <c r="H24" s="22"/>
      <c r="I24" s="22"/>
      <c r="J24" s="23">
        <f t="shared" si="0"/>
        <v>1332.7338842975205</v>
      </c>
      <c r="K24" s="4"/>
      <c r="L24" s="55">
        <f t="shared" si="1"/>
        <v>1332.7338842975205</v>
      </c>
      <c r="M24" s="55">
        <f t="shared" si="2"/>
        <v>0</v>
      </c>
      <c r="N24" s="55">
        <f t="shared" si="3"/>
        <v>0</v>
      </c>
    </row>
    <row r="25" spans="1:14" ht="31.5" customHeight="1">
      <c r="A25" s="21">
        <v>6</v>
      </c>
      <c r="B25" s="110" t="s">
        <v>48</v>
      </c>
      <c r="C25" s="148"/>
      <c r="D25" s="45">
        <v>0.3</v>
      </c>
      <c r="E25" s="142"/>
      <c r="F25" s="143"/>
      <c r="G25" s="22">
        <v>1330</v>
      </c>
      <c r="H25" s="22"/>
      <c r="I25" s="22"/>
      <c r="J25" s="23">
        <f t="shared" si="0"/>
        <v>399</v>
      </c>
      <c r="K25" s="4"/>
      <c r="L25" s="55">
        <f t="shared" si="1"/>
        <v>399</v>
      </c>
      <c r="M25" s="55">
        <f t="shared" si="2"/>
        <v>0</v>
      </c>
      <c r="N25" s="55">
        <f t="shared" si="3"/>
        <v>0</v>
      </c>
    </row>
    <row r="26" spans="1:14" ht="15.75">
      <c r="A26" s="21">
        <v>7</v>
      </c>
      <c r="B26" s="120" t="s">
        <v>49</v>
      </c>
      <c r="C26" s="121"/>
      <c r="D26" s="38">
        <v>1</v>
      </c>
      <c r="E26" s="142">
        <v>2.9</v>
      </c>
      <c r="F26" s="143"/>
      <c r="G26" s="22">
        <f>(G17/7ПЕР!G17)*7ПЕР!G25</f>
        <v>2575.9338842975208</v>
      </c>
      <c r="H26" s="22">
        <f>(G17/7ПЕР!G17)*7ПЕР!H25</f>
        <v>1287.2330578512397</v>
      </c>
      <c r="I26" s="22"/>
      <c r="J26" s="23">
        <f t="shared" si="0"/>
        <v>3863.1669421487604</v>
      </c>
      <c r="K26" s="4"/>
      <c r="L26" s="55">
        <f t="shared" si="1"/>
        <v>2575.9338842975208</v>
      </c>
      <c r="M26" s="55">
        <f t="shared" si="2"/>
        <v>1287.2330578512397</v>
      </c>
      <c r="N26" s="55">
        <f t="shared" si="3"/>
        <v>0</v>
      </c>
    </row>
    <row r="27" spans="1:14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(G17/7ПЕР!G17)*7ПЕР!G27</f>
        <v>1749.5801652892565</v>
      </c>
      <c r="H27" s="25"/>
      <c r="I27" s="25"/>
      <c r="J27" s="26">
        <f t="shared" si="0"/>
        <v>1749.5801652892565</v>
      </c>
      <c r="K27" s="4"/>
      <c r="L27" s="55">
        <f t="shared" si="1"/>
        <v>1749.5801652892565</v>
      </c>
      <c r="M27" s="55">
        <f t="shared" si="2"/>
        <v>0</v>
      </c>
      <c r="N27" s="55">
        <f t="shared" si="3"/>
        <v>0</v>
      </c>
    </row>
    <row r="28" spans="1:14" ht="15.75">
      <c r="A28" s="128" t="s">
        <v>24</v>
      </c>
      <c r="B28" s="129"/>
      <c r="C28" s="130"/>
      <c r="D28" s="44">
        <f>SUM(D20:D27)</f>
        <v>7.3</v>
      </c>
      <c r="E28" s="131"/>
      <c r="F28" s="132"/>
      <c r="G28" s="27">
        <f>SUM(G20:G27)</f>
        <v>18505.828099173556</v>
      </c>
      <c r="H28" s="27">
        <f>SUM(H20:H27)</f>
        <v>5869.606611570249</v>
      </c>
      <c r="I28" s="27">
        <f>SUM(I20:I27)</f>
        <v>0</v>
      </c>
      <c r="J28" s="28">
        <f>SUM(J20:J27)</f>
        <v>23444.4347107438</v>
      </c>
      <c r="K28" s="4"/>
      <c r="L28" s="56">
        <f>SUM(L20:L27)</f>
        <v>17574.828099173556</v>
      </c>
      <c r="M28" s="56">
        <f>SUM(M20:M27)</f>
        <v>5869.606611570249</v>
      </c>
      <c r="N28" s="56">
        <f>SUM(N20:N27)</f>
        <v>0</v>
      </c>
    </row>
    <row r="29" spans="1:14" ht="31.5" customHeight="1" thickBot="1">
      <c r="A29" s="125" t="s">
        <v>25</v>
      </c>
      <c r="B29" s="106"/>
      <c r="C29" s="107"/>
      <c r="D29" s="46">
        <f>D28</f>
        <v>7.3</v>
      </c>
      <c r="E29" s="133"/>
      <c r="F29" s="134"/>
      <c r="G29" s="29">
        <f>G28*K20</f>
        <v>55517.48429752067</v>
      </c>
      <c r="H29" s="29">
        <f>H28*K20</f>
        <v>17608.819834710746</v>
      </c>
      <c r="I29" s="29">
        <f>I28*K20</f>
        <v>0</v>
      </c>
      <c r="J29" s="30">
        <f>J28*K20</f>
        <v>70333.3041322314</v>
      </c>
      <c r="K29" s="4"/>
      <c r="L29" s="2">
        <f>L28*K20</f>
        <v>52724.48429752067</v>
      </c>
      <c r="M29" s="2">
        <f>M28*K20</f>
        <v>17608.819834710746</v>
      </c>
      <c r="N29" s="2">
        <f>N28*K20</f>
        <v>0</v>
      </c>
    </row>
    <row r="30" spans="1:14" ht="12.75">
      <c r="A30" s="34"/>
      <c r="B30" s="34"/>
      <c r="C30" s="34"/>
      <c r="D30" s="34"/>
      <c r="E30" s="34"/>
      <c r="F30" s="34"/>
      <c r="G30" s="34"/>
      <c r="H30" s="34"/>
      <c r="I30" s="34"/>
      <c r="J30" s="4"/>
      <c r="K30" s="4"/>
      <c r="L30" s="55"/>
      <c r="M30" s="55"/>
      <c r="N30" s="55"/>
    </row>
    <row r="31" spans="1:14" ht="12.7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55"/>
      <c r="M31" s="55"/>
      <c r="N31" s="55"/>
    </row>
    <row r="32" spans="1:14" ht="15.75">
      <c r="A32" s="114" t="s">
        <v>32</v>
      </c>
      <c r="B32" s="114"/>
      <c r="C32" s="114"/>
      <c r="D32" s="35"/>
      <c r="E32" s="35"/>
      <c r="F32" s="35"/>
      <c r="G32" s="35"/>
      <c r="H32" s="35"/>
      <c r="I32" s="35"/>
      <c r="J32" s="35"/>
      <c r="K32" s="4"/>
      <c r="L32" s="55"/>
      <c r="M32" s="55"/>
      <c r="N32" s="55"/>
    </row>
    <row r="33" spans="1:14" ht="15.75">
      <c r="A33" s="114" t="s">
        <v>33</v>
      </c>
      <c r="B33" s="114"/>
      <c r="C33" s="114"/>
      <c r="D33" s="114"/>
      <c r="E33" s="35"/>
      <c r="F33" s="35"/>
      <c r="G33" s="4"/>
      <c r="H33" s="112" t="s">
        <v>47</v>
      </c>
      <c r="I33" s="112"/>
      <c r="J33" s="35"/>
      <c r="K33" s="4"/>
      <c r="L33" s="57"/>
      <c r="M33" s="57"/>
      <c r="N33" s="57"/>
    </row>
    <row r="34" spans="12:14" ht="12.75">
      <c r="L34" s="58"/>
      <c r="M34" s="58"/>
      <c r="N34" s="58"/>
    </row>
  </sheetData>
  <sheetProtection password="DB6F" sheet="1" objects="1" scenarios="1"/>
  <mergeCells count="44">
    <mergeCell ref="G1:I1"/>
    <mergeCell ref="F2:J2"/>
    <mergeCell ref="G6:I6"/>
    <mergeCell ref="A15:J15"/>
    <mergeCell ref="I9:J9"/>
    <mergeCell ref="F9:H9"/>
    <mergeCell ref="F11:I11"/>
    <mergeCell ref="A14:J14"/>
    <mergeCell ref="A1:C1"/>
    <mergeCell ref="A3:C3"/>
    <mergeCell ref="B25:C25"/>
    <mergeCell ref="F4:I4"/>
    <mergeCell ref="B27:C27"/>
    <mergeCell ref="B24:C24"/>
    <mergeCell ref="A16:C16"/>
    <mergeCell ref="D16:E16"/>
    <mergeCell ref="G16:I16"/>
    <mergeCell ref="A17:F17"/>
    <mergeCell ref="E19:F19"/>
    <mergeCell ref="B26:C26"/>
    <mergeCell ref="B23:C23"/>
    <mergeCell ref="C5:D5"/>
    <mergeCell ref="A5:B5"/>
    <mergeCell ref="F3:J3"/>
    <mergeCell ref="A7:C7"/>
    <mergeCell ref="B22:C22"/>
    <mergeCell ref="B19:C19"/>
    <mergeCell ref="B20:C20"/>
    <mergeCell ref="B21:C21"/>
    <mergeCell ref="A32:C32"/>
    <mergeCell ref="E28:F28"/>
    <mergeCell ref="E29:F29"/>
    <mergeCell ref="A33:D33"/>
    <mergeCell ref="A29:C29"/>
    <mergeCell ref="A28:C28"/>
    <mergeCell ref="H33:I33"/>
    <mergeCell ref="E20:F20"/>
    <mergeCell ref="E21:F21"/>
    <mergeCell ref="E22:F22"/>
    <mergeCell ref="E23:F23"/>
    <mergeCell ref="E24:F24"/>
    <mergeCell ref="E26:F26"/>
    <mergeCell ref="E27:F27"/>
    <mergeCell ref="E25:F2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PageLayoutView="0" workbookViewId="0" topLeftCell="A5">
      <selection activeCell="G26" sqref="G26"/>
    </sheetView>
  </sheetViews>
  <sheetFormatPr defaultColWidth="9.00390625" defaultRowHeight="12.75"/>
  <cols>
    <col min="1" max="1" width="6.75390625" style="0" customWidth="1"/>
    <col min="3" max="3" width="12.125" style="0" customWidth="1"/>
    <col min="4" max="4" width="9.875" style="0" bestFit="1" customWidth="1"/>
    <col min="6" max="6" width="8.875" style="0" customWidth="1"/>
    <col min="8" max="8" width="9.875" style="0" customWidth="1"/>
    <col min="10" max="10" width="8.25390625" style="0" customWidth="1"/>
    <col min="13" max="13" width="9.875" style="0" customWidth="1"/>
  </cols>
  <sheetData>
    <row r="1" spans="1:11" ht="18" customHeight="1">
      <c r="A1" s="112" t="s">
        <v>0</v>
      </c>
      <c r="B1" s="112"/>
      <c r="C1" s="112"/>
      <c r="D1" s="4"/>
      <c r="E1" s="4"/>
      <c r="F1" s="4"/>
      <c r="G1" s="114" t="s">
        <v>1</v>
      </c>
      <c r="H1" s="114"/>
      <c r="I1" s="114"/>
      <c r="J1" s="4"/>
      <c r="K1" s="4"/>
    </row>
    <row r="2" spans="1:11" ht="18.75" customHeight="1">
      <c r="A2" s="4"/>
      <c r="B2" s="4"/>
      <c r="C2" s="4"/>
      <c r="D2" s="4"/>
      <c r="E2" s="4"/>
      <c r="F2" s="112" t="s">
        <v>2</v>
      </c>
      <c r="G2" s="112"/>
      <c r="H2" s="112"/>
      <c r="I2" s="112"/>
      <c r="J2" s="112"/>
      <c r="K2" s="4"/>
    </row>
    <row r="3" spans="1:11" ht="18.75" customHeight="1">
      <c r="A3" s="115" t="s">
        <v>3</v>
      </c>
      <c r="B3" s="115"/>
      <c r="C3" s="115"/>
      <c r="D3" s="4"/>
      <c r="E3" s="4"/>
      <c r="F3" s="112" t="s">
        <v>51</v>
      </c>
      <c r="G3" s="112"/>
      <c r="H3" s="112"/>
      <c r="I3" s="112"/>
      <c r="J3" s="112"/>
      <c r="K3" s="4"/>
    </row>
    <row r="4" spans="1:11" ht="18.75" customHeight="1">
      <c r="A4" s="4"/>
      <c r="B4" s="4"/>
      <c r="C4" s="4"/>
      <c r="D4" s="4"/>
      <c r="E4" s="4"/>
      <c r="F4" s="112" t="s">
        <v>44</v>
      </c>
      <c r="G4" s="112"/>
      <c r="H4" s="112"/>
      <c r="I4" s="112"/>
      <c r="J4" s="6">
        <f>J28</f>
        <v>23946.061129104313</v>
      </c>
      <c r="K4" s="4"/>
    </row>
    <row r="5" spans="1:11" ht="18.75" customHeight="1">
      <c r="A5" s="115" t="s">
        <v>38</v>
      </c>
      <c r="B5" s="122"/>
      <c r="C5" s="112" t="s">
        <v>4</v>
      </c>
      <c r="D5" s="112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4"/>
      <c r="C6" s="4"/>
      <c r="D6" s="4"/>
      <c r="E6" s="4"/>
      <c r="F6" s="4"/>
      <c r="G6" s="112" t="s">
        <v>5</v>
      </c>
      <c r="H6" s="112"/>
      <c r="I6" s="112"/>
      <c r="J6" s="4"/>
      <c r="K6" s="4"/>
    </row>
    <row r="7" spans="1:11" ht="18.75">
      <c r="A7" s="115" t="s">
        <v>45</v>
      </c>
      <c r="B7" s="115"/>
      <c r="C7" s="115"/>
      <c r="D7" s="7">
        <v>2009</v>
      </c>
      <c r="E7" s="4"/>
      <c r="F7" s="8" t="s">
        <v>6</v>
      </c>
      <c r="G7" s="4"/>
      <c r="H7" s="4"/>
      <c r="I7" s="4"/>
      <c r="J7" s="4"/>
      <c r="K7" s="4"/>
    </row>
    <row r="8" spans="1:11" ht="18.75">
      <c r="A8" s="5"/>
      <c r="B8" s="5"/>
      <c r="C8" s="5"/>
      <c r="D8" s="7"/>
      <c r="E8" s="4"/>
      <c r="F8" s="8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115" t="s">
        <v>37</v>
      </c>
      <c r="G9" s="115"/>
      <c r="H9" s="115"/>
      <c r="I9" s="114" t="s">
        <v>34</v>
      </c>
      <c r="J9" s="114"/>
      <c r="K9" s="4"/>
    </row>
    <row r="10" spans="1:11" ht="12.7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ht="15" customHeight="1">
      <c r="A11" s="4"/>
      <c r="B11" s="4"/>
      <c r="C11" s="4"/>
      <c r="D11" s="4"/>
      <c r="E11" s="4"/>
      <c r="F11" s="115" t="s">
        <v>46</v>
      </c>
      <c r="G11" s="115"/>
      <c r="H11" s="115"/>
      <c r="I11" s="115"/>
      <c r="J11" s="7">
        <v>2009</v>
      </c>
      <c r="K11" s="9"/>
      <c r="M11" s="1"/>
    </row>
    <row r="12" spans="1:11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>
      <c r="A14" s="113" t="s">
        <v>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4"/>
    </row>
    <row r="15" spans="1:11" ht="18.75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4"/>
    </row>
    <row r="16" spans="1:11" ht="18.75">
      <c r="A16" s="124" t="s">
        <v>42</v>
      </c>
      <c r="B16" s="124"/>
      <c r="C16" s="124"/>
      <c r="D16" s="111">
        <v>40452</v>
      </c>
      <c r="E16" s="111"/>
      <c r="F16" s="11" t="s">
        <v>43</v>
      </c>
      <c r="G16" s="111">
        <v>40512</v>
      </c>
      <c r="H16" s="111"/>
      <c r="I16" s="111"/>
      <c r="J16" s="12"/>
      <c r="K16" s="4"/>
    </row>
    <row r="17" spans="1:11" ht="18.75">
      <c r="A17" s="124" t="s">
        <v>39</v>
      </c>
      <c r="B17" s="124"/>
      <c r="C17" s="124"/>
      <c r="D17" s="124"/>
      <c r="E17" s="124"/>
      <c r="F17" s="124"/>
      <c r="G17" s="36">
        <v>907</v>
      </c>
      <c r="H17" s="11" t="s">
        <v>40</v>
      </c>
      <c r="I17" s="12"/>
      <c r="J17" s="12"/>
      <c r="K17" s="4"/>
    </row>
    <row r="18" spans="1:11" ht="19.5" thickBot="1">
      <c r="A18" s="10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4" ht="43.5" customHeight="1" thickBot="1">
      <c r="A19" s="13" t="s">
        <v>9</v>
      </c>
      <c r="B19" s="123" t="s">
        <v>10</v>
      </c>
      <c r="C19" s="123"/>
      <c r="D19" s="14" t="s">
        <v>36</v>
      </c>
      <c r="E19" s="123" t="s">
        <v>11</v>
      </c>
      <c r="F19" s="123"/>
      <c r="G19" s="14" t="s">
        <v>12</v>
      </c>
      <c r="H19" s="14" t="s">
        <v>13</v>
      </c>
      <c r="I19" s="14" t="s">
        <v>14</v>
      </c>
      <c r="J19" s="15" t="s">
        <v>15</v>
      </c>
      <c r="K19" s="16" t="s">
        <v>41</v>
      </c>
      <c r="L19" s="47" t="s">
        <v>12</v>
      </c>
      <c r="M19" s="48" t="s">
        <v>13</v>
      </c>
      <c r="N19" s="49" t="s">
        <v>14</v>
      </c>
    </row>
    <row r="20" spans="1:14" ht="15.75">
      <c r="A20" s="17">
        <v>1</v>
      </c>
      <c r="B20" s="118" t="s">
        <v>16</v>
      </c>
      <c r="C20" s="119"/>
      <c r="D20" s="37">
        <v>1</v>
      </c>
      <c r="E20" s="146">
        <v>4</v>
      </c>
      <c r="F20" s="147"/>
      <c r="G20" s="18">
        <f>(G17/8ПЕР!G17)*8ПЕР!G20</f>
        <v>3628.0000000000005</v>
      </c>
      <c r="H20" s="18">
        <f>(G17/8ПЕР!G17)*8ПЕР!H20</f>
        <v>1814.0000000000002</v>
      </c>
      <c r="I20" s="18"/>
      <c r="J20" s="19">
        <f aca="true" t="shared" si="0" ref="J20:J27">SUM(G20:I20)*D20</f>
        <v>5442.000000000001</v>
      </c>
      <c r="K20" s="20">
        <f>ROUND((G16-D16)/30,0)</f>
        <v>2</v>
      </c>
      <c r="L20" s="54">
        <f>G20*D20</f>
        <v>3628.0000000000005</v>
      </c>
      <c r="M20" s="54">
        <f>H20*D20</f>
        <v>1814.0000000000002</v>
      </c>
      <c r="N20" s="54">
        <f>I20*D20</f>
        <v>0</v>
      </c>
    </row>
    <row r="21" spans="1:14" ht="21.75" customHeight="1">
      <c r="A21" s="21">
        <v>2</v>
      </c>
      <c r="B21" s="120" t="s">
        <v>17</v>
      </c>
      <c r="C21" s="121"/>
      <c r="D21" s="38">
        <v>1</v>
      </c>
      <c r="E21" s="142">
        <v>3.6</v>
      </c>
      <c r="F21" s="143"/>
      <c r="G21" s="22">
        <f>(G17/8ПЕР!G17)*8ПЕР!G21</f>
        <v>3265.2</v>
      </c>
      <c r="H21" s="22">
        <f>(G17/8ПЕР!G17)*8ПЕР!H21</f>
        <v>1632.6</v>
      </c>
      <c r="I21" s="22"/>
      <c r="J21" s="23">
        <f t="shared" si="0"/>
        <v>4897.799999999999</v>
      </c>
      <c r="K21" s="4"/>
      <c r="L21" s="55">
        <f>G21*D21</f>
        <v>3265.2</v>
      </c>
      <c r="M21" s="55">
        <f>H21*D21</f>
        <v>1632.6</v>
      </c>
      <c r="N21" s="55">
        <f>I21*D21</f>
        <v>0</v>
      </c>
    </row>
    <row r="22" spans="1:14" ht="21.75" customHeight="1">
      <c r="A22" s="21">
        <v>3</v>
      </c>
      <c r="B22" s="120" t="s">
        <v>18</v>
      </c>
      <c r="C22" s="121"/>
      <c r="D22" s="38">
        <v>1</v>
      </c>
      <c r="E22" s="142">
        <v>3.4</v>
      </c>
      <c r="F22" s="143"/>
      <c r="G22" s="22">
        <f>(G17/8ПЕР!G17)*8ПЕР!G22</f>
        <v>3083.8</v>
      </c>
      <c r="H22" s="22">
        <f>(G17/8ПЕР!G17)*8ПЕР!H22</f>
        <v>1233.8198347107436</v>
      </c>
      <c r="I22" s="22"/>
      <c r="J22" s="23">
        <f t="shared" si="0"/>
        <v>4317.619834710744</v>
      </c>
      <c r="K22" s="4"/>
      <c r="L22" s="55">
        <f aca="true" t="shared" si="1" ref="L22:L27">G22*D22</f>
        <v>3083.8</v>
      </c>
      <c r="M22" s="55">
        <f aca="true" t="shared" si="2" ref="M22:M27">H22*D22</f>
        <v>1233.8198347107436</v>
      </c>
      <c r="N22" s="55">
        <f aca="true" t="shared" si="3" ref="N22:N27">I22*D22</f>
        <v>0</v>
      </c>
    </row>
    <row r="23" spans="1:14" ht="31.5" customHeight="1">
      <c r="A23" s="21">
        <v>4</v>
      </c>
      <c r="B23" s="120" t="s">
        <v>19</v>
      </c>
      <c r="C23" s="121"/>
      <c r="D23" s="38">
        <v>1</v>
      </c>
      <c r="E23" s="142">
        <v>1.97</v>
      </c>
      <c r="F23" s="143"/>
      <c r="G23" s="22">
        <f>(G17/8ПЕР!G17)*8ПЕР!G23</f>
        <v>1787.014876033058</v>
      </c>
      <c r="H23" s="22"/>
      <c r="I23" s="22"/>
      <c r="J23" s="23">
        <f t="shared" si="0"/>
        <v>1787.014876033058</v>
      </c>
      <c r="K23" s="4"/>
      <c r="L23" s="55">
        <f t="shared" si="1"/>
        <v>1787.014876033058</v>
      </c>
      <c r="M23" s="55">
        <f t="shared" si="2"/>
        <v>0</v>
      </c>
      <c r="N23" s="55">
        <f t="shared" si="3"/>
        <v>0</v>
      </c>
    </row>
    <row r="24" spans="1:14" ht="15.75">
      <c r="A24" s="21">
        <v>5</v>
      </c>
      <c r="B24" s="120" t="s">
        <v>20</v>
      </c>
      <c r="C24" s="121"/>
      <c r="D24" s="38">
        <v>1</v>
      </c>
      <c r="E24" s="142">
        <v>1.5</v>
      </c>
      <c r="F24" s="143"/>
      <c r="G24" s="22">
        <f>(G17/8ПЕР!G17)*8ПЕР!G24</f>
        <v>1361.2495867768594</v>
      </c>
      <c r="H24" s="22"/>
      <c r="I24" s="22"/>
      <c r="J24" s="23">
        <f t="shared" si="0"/>
        <v>1361.2495867768594</v>
      </c>
      <c r="K24" s="4"/>
      <c r="L24" s="55">
        <f t="shared" si="1"/>
        <v>1361.2495867768594</v>
      </c>
      <c r="M24" s="55">
        <f t="shared" si="2"/>
        <v>0</v>
      </c>
      <c r="N24" s="55">
        <f t="shared" si="3"/>
        <v>0</v>
      </c>
    </row>
    <row r="25" spans="1:14" ht="31.5" customHeight="1">
      <c r="A25" s="21">
        <v>6</v>
      </c>
      <c r="B25" s="110" t="s">
        <v>48</v>
      </c>
      <c r="C25" s="148"/>
      <c r="D25" s="45">
        <v>0.3</v>
      </c>
      <c r="E25" s="142"/>
      <c r="F25" s="143"/>
      <c r="G25" s="22">
        <f>(G17/8ПЕР!G17)*8ПЕР!G25</f>
        <v>1358.4572072072071</v>
      </c>
      <c r="H25" s="22"/>
      <c r="I25" s="22"/>
      <c r="J25" s="23">
        <f t="shared" si="0"/>
        <v>407.53716216216213</v>
      </c>
      <c r="K25" s="4"/>
      <c r="L25" s="55">
        <f t="shared" si="1"/>
        <v>407.53716216216213</v>
      </c>
      <c r="M25" s="55">
        <f t="shared" si="2"/>
        <v>0</v>
      </c>
      <c r="N25" s="55">
        <f t="shared" si="3"/>
        <v>0</v>
      </c>
    </row>
    <row r="26" spans="1:14" ht="15.75" customHeight="1">
      <c r="A26" s="21">
        <v>7</v>
      </c>
      <c r="B26" s="120" t="s">
        <v>49</v>
      </c>
      <c r="C26" s="121"/>
      <c r="D26" s="38">
        <v>1</v>
      </c>
      <c r="E26" s="142">
        <v>2.9</v>
      </c>
      <c r="F26" s="143"/>
      <c r="G26" s="22">
        <f>(G17/8ПЕР!G17)*8ПЕР!G26</f>
        <v>2631.0495867768595</v>
      </c>
      <c r="H26" s="22">
        <f>(G17/8ПЕР!G17)*8ПЕР!H26</f>
        <v>1314.7752066115702</v>
      </c>
      <c r="I26" s="22"/>
      <c r="J26" s="23">
        <f t="shared" si="0"/>
        <v>3945.8247933884295</v>
      </c>
      <c r="K26" s="4"/>
      <c r="L26" s="55">
        <f t="shared" si="1"/>
        <v>2631.0495867768595</v>
      </c>
      <c r="M26" s="55">
        <f t="shared" si="2"/>
        <v>1314.7752066115702</v>
      </c>
      <c r="N26" s="55">
        <f t="shared" si="3"/>
        <v>0</v>
      </c>
    </row>
    <row r="27" spans="1:14" ht="31.5" customHeight="1" thickBot="1">
      <c r="A27" s="24">
        <v>8</v>
      </c>
      <c r="B27" s="116" t="s">
        <v>23</v>
      </c>
      <c r="C27" s="117"/>
      <c r="D27" s="39">
        <v>1</v>
      </c>
      <c r="E27" s="138">
        <v>1.97</v>
      </c>
      <c r="F27" s="139"/>
      <c r="G27" s="25">
        <f>(G17/8ПЕР!G17)*8ПЕР!G27</f>
        <v>1787.014876033058</v>
      </c>
      <c r="H27" s="25"/>
      <c r="I27" s="25"/>
      <c r="J27" s="26">
        <f t="shared" si="0"/>
        <v>1787.014876033058</v>
      </c>
      <c r="K27" s="4"/>
      <c r="L27" s="55">
        <f t="shared" si="1"/>
        <v>1787.014876033058</v>
      </c>
      <c r="M27" s="55">
        <f t="shared" si="2"/>
        <v>0</v>
      </c>
      <c r="N27" s="55">
        <f t="shared" si="3"/>
        <v>0</v>
      </c>
    </row>
    <row r="28" spans="1:14" ht="15.75">
      <c r="A28" s="128" t="s">
        <v>24</v>
      </c>
      <c r="B28" s="129"/>
      <c r="C28" s="130"/>
      <c r="D28" s="44">
        <f>SUM(D20:D27)</f>
        <v>7.3</v>
      </c>
      <c r="E28" s="131"/>
      <c r="F28" s="132"/>
      <c r="G28" s="27">
        <f>SUM(G20:G27)</f>
        <v>18901.786132827045</v>
      </c>
      <c r="H28" s="27">
        <f>SUM(H20:H27)</f>
        <v>5995.195041322314</v>
      </c>
      <c r="I28" s="27">
        <f>SUM(I20:I27)</f>
        <v>0</v>
      </c>
      <c r="J28" s="28">
        <f>SUM(J20:J27)</f>
        <v>23946.061129104313</v>
      </c>
      <c r="K28" s="4"/>
      <c r="L28" s="56">
        <f>SUM(L20:L27)</f>
        <v>17950.866087781997</v>
      </c>
      <c r="M28" s="56">
        <f>SUM(M20:M27)</f>
        <v>5995.195041322314</v>
      </c>
      <c r="N28" s="56">
        <f>SUM(N20:N27)</f>
        <v>0</v>
      </c>
    </row>
    <row r="29" spans="1:14" ht="31.5" customHeight="1" thickBot="1">
      <c r="A29" s="125" t="s">
        <v>25</v>
      </c>
      <c r="B29" s="106"/>
      <c r="C29" s="107"/>
      <c r="D29" s="46">
        <f>D28</f>
        <v>7.3</v>
      </c>
      <c r="E29" s="133"/>
      <c r="F29" s="134"/>
      <c r="G29" s="29">
        <f>G28*K20</f>
        <v>37803.57226565409</v>
      </c>
      <c r="H29" s="29">
        <f>H28*K20</f>
        <v>11990.390082644628</v>
      </c>
      <c r="I29" s="29">
        <f>I28*K20</f>
        <v>0</v>
      </c>
      <c r="J29" s="30">
        <f>J28*K20</f>
        <v>47892.12225820863</v>
      </c>
      <c r="K29" s="4"/>
      <c r="L29" s="2">
        <f>L28*K20</f>
        <v>35901.73217556399</v>
      </c>
      <c r="M29" s="2">
        <f>M28*K20</f>
        <v>11990.390082644628</v>
      </c>
      <c r="N29" s="2">
        <f>N28*K20</f>
        <v>0</v>
      </c>
    </row>
    <row r="30" spans="1:11" ht="12.75">
      <c r="A30" s="34"/>
      <c r="B30" s="34"/>
      <c r="C30" s="34"/>
      <c r="D30" s="34"/>
      <c r="E30" s="34"/>
      <c r="F30" s="34"/>
      <c r="G30" s="34"/>
      <c r="H30" s="34"/>
      <c r="I30" s="34"/>
      <c r="J30" s="4"/>
      <c r="K30" s="4"/>
    </row>
    <row r="31" spans="1:11" ht="12.75" customHeight="1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114" t="s">
        <v>32</v>
      </c>
      <c r="B32" s="114"/>
      <c r="C32" s="114"/>
      <c r="D32" s="35"/>
      <c r="E32" s="35"/>
      <c r="F32" s="35"/>
      <c r="G32" s="35"/>
      <c r="H32" s="35"/>
      <c r="I32" s="35"/>
      <c r="J32" s="35"/>
      <c r="K32" s="4"/>
    </row>
    <row r="33" spans="1:11" ht="15.75">
      <c r="A33" s="114" t="s">
        <v>33</v>
      </c>
      <c r="B33" s="114"/>
      <c r="C33" s="114"/>
      <c r="D33" s="114"/>
      <c r="E33" s="35"/>
      <c r="F33" s="35"/>
      <c r="G33" s="4"/>
      <c r="H33" s="112" t="s">
        <v>47</v>
      </c>
      <c r="I33" s="112"/>
      <c r="J33" s="35"/>
      <c r="K33" s="4"/>
    </row>
  </sheetData>
  <sheetProtection/>
  <mergeCells count="44">
    <mergeCell ref="H33:I33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28:C28"/>
    <mergeCell ref="A29:C29"/>
    <mergeCell ref="A33:D33"/>
    <mergeCell ref="B27:C27"/>
    <mergeCell ref="B23:C23"/>
    <mergeCell ref="B26:C26"/>
    <mergeCell ref="B25:C25"/>
    <mergeCell ref="B24:C24"/>
    <mergeCell ref="A32:C32"/>
    <mergeCell ref="A1:C1"/>
    <mergeCell ref="A3:C3"/>
    <mergeCell ref="C5:D5"/>
    <mergeCell ref="A5:B5"/>
    <mergeCell ref="A7:C7"/>
    <mergeCell ref="B22:C22"/>
    <mergeCell ref="B19:C19"/>
    <mergeCell ref="G16:I16"/>
    <mergeCell ref="A17:F17"/>
    <mergeCell ref="E19:F19"/>
    <mergeCell ref="A16:C16"/>
    <mergeCell ref="D16:E16"/>
    <mergeCell ref="B20:C20"/>
    <mergeCell ref="B21:C21"/>
    <mergeCell ref="G1:I1"/>
    <mergeCell ref="F2:J2"/>
    <mergeCell ref="G6:I6"/>
    <mergeCell ref="A15:J15"/>
    <mergeCell ref="I9:J9"/>
    <mergeCell ref="F9:H9"/>
    <mergeCell ref="F11:I11"/>
    <mergeCell ref="A14:J14"/>
    <mergeCell ref="F3:J3"/>
    <mergeCell ref="F4:I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</dc:creator>
  <cp:keywords/>
  <dc:description/>
  <cp:lastModifiedBy>Admin</cp:lastModifiedBy>
  <cp:lastPrinted>2017-04-03T06:23:24Z</cp:lastPrinted>
  <dcterms:created xsi:type="dcterms:W3CDTF">2009-07-31T10:06:47Z</dcterms:created>
  <dcterms:modified xsi:type="dcterms:W3CDTF">2017-04-03T06:26:49Z</dcterms:modified>
  <cp:category/>
  <cp:version/>
  <cp:contentType/>
  <cp:contentStatus/>
</cp:coreProperties>
</file>